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metadata.xml" ContentType="application/vnd.openxmlformats-officedocument.spreadsheetml.sheetMetadata+xml"/>
  <Override PartName="/xl/comments1.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terriflux-my.sharepoint.com/personal/alexis_boutin_terriflux_fr/Documents/TerriFlux/BACCFIRE/"/>
    </mc:Choice>
  </mc:AlternateContent>
  <xr:revisionPtr revIDLastSave="1" documentId="13_ncr:1_{5E01B944-8985-4865-8174-C88D1373C619}" xr6:coauthVersionLast="47" xr6:coauthVersionMax="47" xr10:uidLastSave="{BB668E0E-56AC-4D98-9F6E-F88BBA8F6D8D}"/>
  <bookViews>
    <workbookView minimized="1" xWindow="15" yWindow="0" windowWidth="23010" windowHeight="12360" activeTab="5" xr2:uid="{00000000-000D-0000-FFFF-FFFF00000000}"/>
  </bookViews>
  <sheets>
    <sheet name="Etiquettes" sheetId="11" r:id="rId1"/>
    <sheet name="Produits" sheetId="2" r:id="rId2"/>
    <sheet name="Secteurs" sheetId="3" r:id="rId3"/>
    <sheet name="Echanges territoires" sheetId="4" r:id="rId4"/>
    <sheet name="Table emplois ressources" sheetId="5" r:id="rId5"/>
    <sheet name="Données" sheetId="8" r:id="rId6"/>
  </sheets>
  <externalReferences>
    <externalReference r:id="rId7"/>
    <externalReference r:id="rId8"/>
    <externalReference r:id="rId9"/>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63" i="8" l="1"/>
  <c r="L973" i="8"/>
  <c r="C1171" i="8" s="1"/>
  <c r="H973" i="8"/>
  <c r="C973" i="8" s="1"/>
  <c r="H3" i="8" l="1" a="1"/>
  <c r="H3" i="8" s="1"/>
  <c r="H4" i="8" a="1"/>
  <c r="H4" i="8" s="1"/>
  <c r="C608" i="8"/>
  <c r="C666" i="8"/>
  <c r="C631" i="8"/>
  <c r="C641" i="8"/>
  <c r="C624" i="8"/>
  <c r="C633" i="8"/>
  <c r="C574" i="8"/>
  <c r="C277" i="8"/>
  <c r="C267" i="8"/>
  <c r="C247" i="8"/>
  <c r="C704" i="8" l="1"/>
  <c r="C705" i="8"/>
  <c r="C706" i="8"/>
  <c r="C707" i="8"/>
  <c r="C708" i="8"/>
  <c r="C729" i="8"/>
  <c r="C735" i="8"/>
  <c r="C739" i="8"/>
  <c r="C740" i="8"/>
  <c r="C747" i="8"/>
  <c r="C250" i="8"/>
  <c r="C621" i="8"/>
  <c r="C580" i="8"/>
  <c r="C623" i="8"/>
  <c r="C622" i="8"/>
  <c r="C584" i="8"/>
  <c r="C572" i="8"/>
  <c r="H572" i="8"/>
  <c r="C675" i="8" l="1"/>
  <c r="H776" i="8"/>
  <c r="I776" i="8"/>
  <c r="H777" i="8"/>
  <c r="N777" i="8" s="1"/>
  <c r="C777" i="8" s="1"/>
  <c r="L777" i="8"/>
  <c r="C975" i="8" s="1"/>
  <c r="H778" i="8"/>
  <c r="N778" i="8" s="1"/>
  <c r="C778" i="8" s="1"/>
  <c r="L778" i="8"/>
  <c r="H779" i="8"/>
  <c r="H780" i="8"/>
  <c r="N780" i="8" s="1"/>
  <c r="C780" i="8" s="1"/>
  <c r="L780" i="8"/>
  <c r="H781" i="8"/>
  <c r="G782" i="8" a="1"/>
  <c r="G782" i="8" s="1"/>
  <c r="H782" i="8"/>
  <c r="I782" i="8"/>
  <c r="G783" i="8" a="1"/>
  <c r="G783" i="8" s="1"/>
  <c r="H783" i="8"/>
  <c r="I783" i="8"/>
  <c r="L783" i="8" s="1"/>
  <c r="C981" i="8" s="1"/>
  <c r="G784" i="8" a="1"/>
  <c r="G784" i="8" s="1"/>
  <c r="H784" i="8"/>
  <c r="I784" i="8"/>
  <c r="L784" i="8" s="1"/>
  <c r="C982" i="8" s="1"/>
  <c r="G785" i="8" a="1"/>
  <c r="G785" i="8" s="1"/>
  <c r="H785" i="8"/>
  <c r="N785" i="8" s="1"/>
  <c r="C785" i="8" s="1"/>
  <c r="L785" i="8"/>
  <c r="G786" i="8" a="1"/>
  <c r="G786" i="8" s="1"/>
  <c r="H786" i="8"/>
  <c r="I786" i="8"/>
  <c r="H787" i="8"/>
  <c r="N787" i="8" s="1"/>
  <c r="H788" i="8"/>
  <c r="N788" i="8" s="1"/>
  <c r="C788" i="8" s="1"/>
  <c r="H789" i="8"/>
  <c r="N789" i="8" s="1"/>
  <c r="C789" i="8" s="1"/>
  <c r="H790" i="8"/>
  <c r="N790" i="8" s="1"/>
  <c r="H791" i="8"/>
  <c r="N791" i="8" s="1"/>
  <c r="C791" i="8" s="1"/>
  <c r="L791" i="8"/>
  <c r="C989" i="8" s="1"/>
  <c r="G792" i="8" a="1"/>
  <c r="G792" i="8" s="1"/>
  <c r="H792" i="8"/>
  <c r="N792" i="8" s="1"/>
  <c r="C792" i="8" s="1"/>
  <c r="L792" i="8"/>
  <c r="C990" i="8" s="1"/>
  <c r="G793" i="8" a="1"/>
  <c r="G793" i="8" s="1"/>
  <c r="H793" i="8"/>
  <c r="N793" i="8" s="1"/>
  <c r="L793" i="8"/>
  <c r="C991" i="8" s="1"/>
  <c r="G794" i="8" a="1"/>
  <c r="G794" i="8" s="1"/>
  <c r="H794" i="8"/>
  <c r="G795" i="8" a="1"/>
  <c r="G795" i="8" s="1"/>
  <c r="H795" i="8"/>
  <c r="H972" i="8" s="1"/>
  <c r="G796" i="8" a="1"/>
  <c r="G796" i="8" s="1"/>
  <c r="H796" i="8"/>
  <c r="I796" i="8"/>
  <c r="L796" i="8" s="1"/>
  <c r="C994" i="8" s="1"/>
  <c r="G797" i="8" a="1"/>
  <c r="G797" i="8" s="1"/>
  <c r="H797" i="8"/>
  <c r="I797" i="8"/>
  <c r="L797" i="8" s="1"/>
  <c r="C995" i="8" s="1"/>
  <c r="G798" i="8" a="1"/>
  <c r="G798" i="8" s="1"/>
  <c r="H798" i="8"/>
  <c r="N798" i="8" s="1"/>
  <c r="C798" i="8" s="1"/>
  <c r="L798" i="8"/>
  <c r="C996" i="8" s="1"/>
  <c r="G799" i="8" a="1"/>
  <c r="G799" i="8" s="1"/>
  <c r="H799" i="8"/>
  <c r="N799" i="8" s="1"/>
  <c r="L799" i="8"/>
  <c r="C997" i="8" s="1"/>
  <c r="G800" i="8" a="1"/>
  <c r="G800" i="8" s="1"/>
  <c r="H800" i="8"/>
  <c r="G801" i="8" a="1"/>
  <c r="G801" i="8" s="1"/>
  <c r="H801" i="8"/>
  <c r="G802" i="8" a="1"/>
  <c r="G802" i="8" s="1"/>
  <c r="H802" i="8"/>
  <c r="I802" i="8"/>
  <c r="L802" i="8" s="1"/>
  <c r="C1000" i="8" s="1"/>
  <c r="H803" i="8"/>
  <c r="N803" i="8" s="1"/>
  <c r="C803" i="8" s="1"/>
  <c r="L803" i="8"/>
  <c r="C1001" i="8" s="1"/>
  <c r="H804" i="8"/>
  <c r="N804" i="8" s="1"/>
  <c r="C804" i="8" s="1"/>
  <c r="L804" i="8"/>
  <c r="C1002" i="8" s="1"/>
  <c r="H805" i="8"/>
  <c r="N805" i="8" s="1"/>
  <c r="C805" i="8" s="1"/>
  <c r="L805" i="8"/>
  <c r="C1003" i="8" s="1"/>
  <c r="H806" i="8"/>
  <c r="N806" i="8" s="1"/>
  <c r="C806" i="8" s="1"/>
  <c r="L806" i="8"/>
  <c r="C1004" i="8" s="1"/>
  <c r="H807" i="8"/>
  <c r="N807" i="8" s="1"/>
  <c r="C807" i="8" s="1"/>
  <c r="L807" i="8"/>
  <c r="C1005" i="8" s="1"/>
  <c r="H808" i="8"/>
  <c r="H809" i="8"/>
  <c r="N809" i="8" s="1"/>
  <c r="C809" i="8" s="1"/>
  <c r="L809" i="8"/>
  <c r="C1007" i="8" s="1"/>
  <c r="H810" i="8"/>
  <c r="I810" i="8"/>
  <c r="L810" i="8" s="1"/>
  <c r="C1008" i="8" s="1"/>
  <c r="H811" i="8"/>
  <c r="N811" i="8" s="1"/>
  <c r="C811" i="8" s="1"/>
  <c r="L811" i="8"/>
  <c r="C1009" i="8" s="1"/>
  <c r="H812" i="8"/>
  <c r="N812" i="8" s="1"/>
  <c r="C812" i="8" s="1"/>
  <c r="L812" i="8"/>
  <c r="C1010" i="8" s="1"/>
  <c r="H813" i="8"/>
  <c r="I813" i="8"/>
  <c r="L813" i="8" s="1"/>
  <c r="C1011" i="8" s="1"/>
  <c r="H814" i="8"/>
  <c r="N814" i="8" s="1"/>
  <c r="C814" i="8" s="1"/>
  <c r="L814" i="8"/>
  <c r="C1012" i="8" s="1"/>
  <c r="H816" i="8"/>
  <c r="N816" i="8" s="1"/>
  <c r="C816" i="8" s="1"/>
  <c r="L816" i="8"/>
  <c r="C1014" i="8" s="1"/>
  <c r="G819" i="8" a="1"/>
  <c r="G819" i="8" s="1"/>
  <c r="H819" i="8"/>
  <c r="I819" i="8"/>
  <c r="L819" i="8" s="1"/>
  <c r="C1017" i="8" s="1"/>
  <c r="G820" i="8" a="1"/>
  <c r="G820" i="8" s="1"/>
  <c r="H820" i="8"/>
  <c r="N820" i="8" s="1"/>
  <c r="C820" i="8" s="1"/>
  <c r="L820" i="8"/>
  <c r="C1018" i="8" s="1"/>
  <c r="G821" i="8" a="1"/>
  <c r="G821" i="8" s="1"/>
  <c r="H821" i="8"/>
  <c r="G822" i="8" a="1"/>
  <c r="G822" i="8" s="1"/>
  <c r="G823" i="8" a="1"/>
  <c r="G823" i="8" s="1"/>
  <c r="H824" i="8"/>
  <c r="H827" i="8"/>
  <c r="H830" i="8"/>
  <c r="H831" i="8"/>
  <c r="G832" i="8" a="1"/>
  <c r="G832" i="8" s="1"/>
  <c r="H832" i="8"/>
  <c r="N832" i="8" s="1"/>
  <c r="C832" i="8" s="1"/>
  <c r="L832" i="8"/>
  <c r="C1030" i="8" s="1"/>
  <c r="G833" i="8" a="1"/>
  <c r="G833" i="8" s="1"/>
  <c r="G834" i="8" a="1"/>
  <c r="G834" i="8" s="1"/>
  <c r="G835" i="8" a="1"/>
  <c r="G835" i="8" s="1"/>
  <c r="H835" i="8"/>
  <c r="H836" i="8"/>
  <c r="N836" i="8" s="1"/>
  <c r="C836" i="8" s="1"/>
  <c r="L836" i="8"/>
  <c r="C1034" i="8" s="1"/>
  <c r="G837" i="8" a="1"/>
  <c r="G837" i="8" s="1"/>
  <c r="H837" i="8"/>
  <c r="N837" i="8" s="1"/>
  <c r="C837" i="8" s="1"/>
  <c r="L837" i="8"/>
  <c r="C1035" i="8" s="1"/>
  <c r="G838" i="8" a="1"/>
  <c r="G838" i="8" s="1"/>
  <c r="H838" i="8"/>
  <c r="N838" i="8" s="1"/>
  <c r="C838" i="8" s="1"/>
  <c r="L838" i="8"/>
  <c r="C1036" i="8" s="1"/>
  <c r="G839" i="8" a="1"/>
  <c r="G839" i="8" s="1"/>
  <c r="G840" i="8" a="1"/>
  <c r="G840" i="8" s="1"/>
  <c r="G841" i="8" a="1"/>
  <c r="G841" i="8" s="1"/>
  <c r="H842" i="8"/>
  <c r="I842" i="8"/>
  <c r="L842" i="8" s="1"/>
  <c r="C1040" i="8" s="1"/>
  <c r="H843" i="8"/>
  <c r="I843" i="8"/>
  <c r="L843" i="8" s="1"/>
  <c r="C1041" i="8" s="1"/>
  <c r="H844" i="8"/>
  <c r="I844" i="8"/>
  <c r="L844" i="8" s="1"/>
  <c r="C1042" i="8" s="1"/>
  <c r="G845" i="8" a="1"/>
  <c r="G845" i="8" s="1"/>
  <c r="H845" i="8"/>
  <c r="N845" i="8" s="1"/>
  <c r="C845" i="8" s="1"/>
  <c r="L845" i="8"/>
  <c r="C1043" i="8" s="1"/>
  <c r="G846" i="8" a="1"/>
  <c r="G846" i="8" s="1"/>
  <c r="H846" i="8"/>
  <c r="N846" i="8" s="1"/>
  <c r="C846" i="8" s="1"/>
  <c r="L846" i="8"/>
  <c r="C1044" i="8" s="1"/>
  <c r="G847" i="8" a="1"/>
  <c r="G847" i="8" s="1"/>
  <c r="H847" i="8"/>
  <c r="I847" i="8"/>
  <c r="L847" i="8" s="1"/>
  <c r="C1045" i="8" s="1"/>
  <c r="G848" i="8" a="1"/>
  <c r="G848" i="8" s="1"/>
  <c r="H848" i="8"/>
  <c r="I848" i="8"/>
  <c r="L848" i="8" s="1"/>
  <c r="C1046" i="8" s="1"/>
  <c r="N849" i="8"/>
  <c r="C849" i="8" s="1"/>
  <c r="L849" i="8"/>
  <c r="C1047" i="8" s="1"/>
  <c r="N850" i="8"/>
  <c r="C850" i="8" s="1"/>
  <c r="L850" i="8"/>
  <c r="C1048" i="8" s="1"/>
  <c r="G851" i="8" a="1"/>
  <c r="G851" i="8" s="1"/>
  <c r="H851" i="8"/>
  <c r="N851" i="8" s="1"/>
  <c r="C851" i="8" s="1"/>
  <c r="L851" i="8"/>
  <c r="C1049" i="8" s="1"/>
  <c r="G852" i="8" a="1"/>
  <c r="G852" i="8" s="1"/>
  <c r="H852" i="8"/>
  <c r="N852" i="8" s="1"/>
  <c r="C852" i="8" s="1"/>
  <c r="L852" i="8"/>
  <c r="C1050" i="8" s="1"/>
  <c r="H853" i="8"/>
  <c r="N853" i="8" s="1"/>
  <c r="C853" i="8" s="1"/>
  <c r="L853" i="8"/>
  <c r="C1051" i="8" s="1"/>
  <c r="G854" i="8" a="1"/>
  <c r="G854" i="8" s="1"/>
  <c r="H854" i="8"/>
  <c r="N854" i="8" s="1"/>
  <c r="C854" i="8" s="1"/>
  <c r="L854" i="8"/>
  <c r="C1052" i="8" s="1"/>
  <c r="G855" i="8" a="1"/>
  <c r="G855" i="8" s="1"/>
  <c r="H855" i="8"/>
  <c r="I855" i="8"/>
  <c r="H859" i="8"/>
  <c r="I859" i="8"/>
  <c r="L859" i="8" s="1"/>
  <c r="C1057" i="8" s="1"/>
  <c r="H860" i="8"/>
  <c r="I860" i="8"/>
  <c r="L860" i="8" s="1"/>
  <c r="C1058" i="8" s="1"/>
  <c r="H861" i="8"/>
  <c r="N861" i="8" s="1"/>
  <c r="C861" i="8" s="1"/>
  <c r="L861" i="8"/>
  <c r="C1059" i="8" s="1"/>
  <c r="H862" i="8"/>
  <c r="N862" i="8" s="1"/>
  <c r="C862" i="8" s="1"/>
  <c r="L862" i="8"/>
  <c r="C1060" i="8" s="1"/>
  <c r="G863" i="8" a="1"/>
  <c r="G863" i="8" s="1"/>
  <c r="H863" i="8"/>
  <c r="C863" i="8" s="1"/>
  <c r="L863" i="8"/>
  <c r="C1061" i="8" s="1"/>
  <c r="G864" i="8" a="1"/>
  <c r="G864" i="8" s="1"/>
  <c r="I864" i="8"/>
  <c r="I865" i="8"/>
  <c r="L865" i="8" s="1"/>
  <c r="C1063" i="8" s="1"/>
  <c r="H866" i="8"/>
  <c r="N866" i="8" s="1"/>
  <c r="C866" i="8" s="1"/>
  <c r="L866" i="8"/>
  <c r="C1064" i="8" s="1"/>
  <c r="H867" i="8"/>
  <c r="N867" i="8" s="1"/>
  <c r="C867" i="8" s="1"/>
  <c r="L867" i="8"/>
  <c r="C1065" i="8" s="1"/>
  <c r="H868" i="8"/>
  <c r="N868" i="8" s="1"/>
  <c r="C868" i="8" s="1"/>
  <c r="L868" i="8"/>
  <c r="C1066" i="8" s="1"/>
  <c r="H869" i="8"/>
  <c r="N869" i="8" s="1"/>
  <c r="C869" i="8" s="1"/>
  <c r="L869" i="8"/>
  <c r="C1067" i="8" s="1"/>
  <c r="H870" i="8"/>
  <c r="I870" i="8"/>
  <c r="L870" i="8" s="1"/>
  <c r="C1068" i="8" s="1"/>
  <c r="H871" i="8"/>
  <c r="N871" i="8" s="1"/>
  <c r="L871" i="8"/>
  <c r="C1069" i="8" s="1"/>
  <c r="H872" i="8"/>
  <c r="N872" i="8" s="1"/>
  <c r="C872" i="8" s="1"/>
  <c r="L872" i="8"/>
  <c r="C1070" i="8" s="1"/>
  <c r="H873" i="8"/>
  <c r="I873" i="8"/>
  <c r="I781" i="8" s="1"/>
  <c r="H874" i="8"/>
  <c r="N874" i="8" s="1"/>
  <c r="C874" i="8" s="1"/>
  <c r="L874" i="8"/>
  <c r="C1072" i="8" s="1"/>
  <c r="H875" i="8"/>
  <c r="N875" i="8" s="1"/>
  <c r="C875" i="8" s="1"/>
  <c r="L875" i="8"/>
  <c r="C1073" i="8" s="1"/>
  <c r="H876" i="8"/>
  <c r="N876" i="8" s="1"/>
  <c r="C876" i="8" s="1"/>
  <c r="L876" i="8"/>
  <c r="C1074" i="8" s="1"/>
  <c r="H877" i="8"/>
  <c r="N877" i="8" s="1"/>
  <c r="C877" i="8" s="1"/>
  <c r="L877" i="8"/>
  <c r="C1075" i="8" s="1"/>
  <c r="G878" i="8" a="1"/>
  <c r="G878" i="8" s="1"/>
  <c r="H878" i="8"/>
  <c r="H879" i="8"/>
  <c r="N879" i="8" s="1"/>
  <c r="C879" i="8" s="1"/>
  <c r="L879" i="8"/>
  <c r="C1077" i="8" s="1"/>
  <c r="H880" i="8"/>
  <c r="N880" i="8" s="1"/>
  <c r="C880" i="8" s="1"/>
  <c r="L880" i="8"/>
  <c r="C1078" i="8" s="1"/>
  <c r="H881" i="8"/>
  <c r="N881" i="8" s="1"/>
  <c r="C881" i="8" s="1"/>
  <c r="L881" i="8"/>
  <c r="C1079" i="8" s="1"/>
  <c r="G882" i="8" a="1"/>
  <c r="G882" i="8" s="1"/>
  <c r="H882" i="8"/>
  <c r="I882" i="8"/>
  <c r="G883" i="8" a="1"/>
  <c r="G883" i="8" s="1"/>
  <c r="H883" i="8"/>
  <c r="I883" i="8"/>
  <c r="I884" i="8" s="1"/>
  <c r="G884" i="8" a="1"/>
  <c r="G884" i="8" s="1"/>
  <c r="H884" i="8"/>
  <c r="H885" i="8"/>
  <c r="N885" i="8" s="1"/>
  <c r="C885" i="8" s="1"/>
  <c r="L885" i="8"/>
  <c r="C1083" i="8" s="1"/>
  <c r="H886" i="8"/>
  <c r="N886" i="8" s="1"/>
  <c r="C886" i="8" s="1"/>
  <c r="L886" i="8"/>
  <c r="C1084" i="8" s="1"/>
  <c r="H887" i="8"/>
  <c r="N887" i="8" s="1"/>
  <c r="C887" i="8" s="1"/>
  <c r="L887" i="8"/>
  <c r="C1085" i="8" s="1"/>
  <c r="H888" i="8"/>
  <c r="I888" i="8"/>
  <c r="I815" i="8" s="1"/>
  <c r="L815" i="8" s="1"/>
  <c r="C1013" i="8" s="1"/>
  <c r="H889" i="8"/>
  <c r="H890" i="8"/>
  <c r="N890" i="8" s="1"/>
  <c r="C890" i="8" s="1"/>
  <c r="L890" i="8"/>
  <c r="C1088" i="8" s="1"/>
  <c r="H891" i="8"/>
  <c r="N891" i="8" s="1"/>
  <c r="C891" i="8" s="1"/>
  <c r="L891" i="8"/>
  <c r="C1089" i="8" s="1"/>
  <c r="H892" i="8"/>
  <c r="N892" i="8" s="1"/>
  <c r="C892" i="8" s="1"/>
  <c r="L892" i="8"/>
  <c r="C1090" i="8" s="1"/>
  <c r="H893" i="8"/>
  <c r="N893" i="8" s="1"/>
  <c r="C893" i="8" s="1"/>
  <c r="L893" i="8"/>
  <c r="C1091" i="8" s="1"/>
  <c r="H894" i="8"/>
  <c r="N894" i="8" s="1"/>
  <c r="C894" i="8" s="1"/>
  <c r="L894" i="8"/>
  <c r="C1092" i="8" s="1"/>
  <c r="H895" i="8"/>
  <c r="N895" i="8" s="1"/>
  <c r="C895" i="8" s="1"/>
  <c r="L895" i="8"/>
  <c r="C1093" i="8" s="1"/>
  <c r="H896" i="8"/>
  <c r="N896" i="8" s="1"/>
  <c r="C896" i="8" s="1"/>
  <c r="L896" i="8"/>
  <c r="C1094" i="8" s="1"/>
  <c r="H897" i="8"/>
  <c r="N897" i="8" s="1"/>
  <c r="C897" i="8" s="1"/>
  <c r="L897" i="8"/>
  <c r="C1095" i="8" s="1"/>
  <c r="H898" i="8"/>
  <c r="N898" i="8" s="1"/>
  <c r="C898" i="8" s="1"/>
  <c r="L898" i="8"/>
  <c r="C1096" i="8" s="1"/>
  <c r="H899" i="8"/>
  <c r="I899" i="8"/>
  <c r="I824" i="8" s="1"/>
  <c r="G900" i="8" a="1"/>
  <c r="G900" i="8" s="1"/>
  <c r="H901" i="8"/>
  <c r="H902" i="8"/>
  <c r="N902" i="8" s="1"/>
  <c r="C902" i="8" s="1"/>
  <c r="L902" i="8"/>
  <c r="C1100" i="8" s="1"/>
  <c r="G903" i="8" a="1"/>
  <c r="G903" i="8" s="1"/>
  <c r="H903" i="8"/>
  <c r="N903" i="8" s="1"/>
  <c r="C903" i="8" s="1"/>
  <c r="L903" i="8"/>
  <c r="C1101" i="8" s="1"/>
  <c r="H904" i="8"/>
  <c r="N904" i="8" s="1"/>
  <c r="L904" i="8"/>
  <c r="C1102" i="8" s="1"/>
  <c r="G905" i="8" a="1"/>
  <c r="G905" i="8" s="1"/>
  <c r="G906" i="8" a="1"/>
  <c r="G906" i="8" s="1"/>
  <c r="H906" i="8"/>
  <c r="G907" i="8" a="1"/>
  <c r="G907" i="8" s="1"/>
  <c r="G908" i="8" a="1"/>
  <c r="G908" i="8" s="1"/>
  <c r="H908" i="8"/>
  <c r="I908" i="8"/>
  <c r="L908" i="8" s="1"/>
  <c r="C1106" i="8" s="1"/>
  <c r="H909" i="8"/>
  <c r="I909" i="8"/>
  <c r="L909" i="8" s="1"/>
  <c r="C1107" i="8" s="1"/>
  <c r="H910" i="8"/>
  <c r="I910" i="8"/>
  <c r="L910" i="8" s="1"/>
  <c r="C1108" i="8" s="1"/>
  <c r="H911" i="8"/>
  <c r="I911" i="8"/>
  <c r="I830" i="8" s="1"/>
  <c r="L830" i="8" s="1"/>
  <c r="C1028" i="8" s="1"/>
  <c r="H912" i="8"/>
  <c r="I912" i="8"/>
  <c r="H913" i="8"/>
  <c r="I913" i="8"/>
  <c r="L913" i="8" s="1"/>
  <c r="C1111" i="8" s="1"/>
  <c r="H914" i="8"/>
  <c r="I914" i="8"/>
  <c r="L914" i="8" s="1"/>
  <c r="C1112" i="8" s="1"/>
  <c r="H915" i="8"/>
  <c r="N915" i="8" s="1"/>
  <c r="C915" i="8" s="1"/>
  <c r="L915" i="8"/>
  <c r="C1113" i="8" s="1"/>
  <c r="H916" i="8"/>
  <c r="N916" i="8" s="1"/>
  <c r="C916" i="8" s="1"/>
  <c r="L916" i="8"/>
  <c r="C1114" i="8" s="1"/>
  <c r="G917" i="8" a="1"/>
  <c r="G917" i="8" s="1"/>
  <c r="H917" i="8"/>
  <c r="N917" i="8" s="1"/>
  <c r="C917" i="8" s="1"/>
  <c r="L917" i="8"/>
  <c r="C1115" i="8" s="1"/>
  <c r="G918" i="8" a="1"/>
  <c r="G918" i="8" s="1"/>
  <c r="H918" i="8"/>
  <c r="N918" i="8" s="1"/>
  <c r="C918" i="8" s="1"/>
  <c r="L918" i="8"/>
  <c r="C1116" i="8" s="1"/>
  <c r="G919" i="8" a="1"/>
  <c r="G919" i="8" s="1"/>
  <c r="H919" i="8"/>
  <c r="N919" i="8" s="1"/>
  <c r="C919" i="8" s="1"/>
  <c r="L919" i="8"/>
  <c r="C1117" i="8" s="1"/>
  <c r="G920" i="8" a="1"/>
  <c r="G920" i="8" s="1"/>
  <c r="H920" i="8"/>
  <c r="N920" i="8" s="1"/>
  <c r="C920" i="8" s="1"/>
  <c r="L920" i="8"/>
  <c r="C1118" i="8" s="1"/>
  <c r="G921" i="8" a="1"/>
  <c r="G921" i="8" s="1"/>
  <c r="H921" i="8"/>
  <c r="N921" i="8" s="1"/>
  <c r="C921" i="8" s="1"/>
  <c r="L921" i="8"/>
  <c r="C1119" i="8" s="1"/>
  <c r="H922" i="8"/>
  <c r="H923" i="8"/>
  <c r="N923" i="8" s="1"/>
  <c r="H924" i="8"/>
  <c r="N924" i="8" s="1"/>
  <c r="H925" i="8"/>
  <c r="N925" i="8" s="1"/>
  <c r="C925" i="8" s="1"/>
  <c r="H926" i="8"/>
  <c r="N926" i="8" s="1"/>
  <c r="H927" i="8"/>
  <c r="N927" i="8" s="1"/>
  <c r="H928" i="8"/>
  <c r="N928" i="8" s="1"/>
  <c r="C928" i="8" s="1"/>
  <c r="L928" i="8"/>
  <c r="C1126" i="8" s="1"/>
  <c r="H929" i="8"/>
  <c r="N929" i="8" s="1"/>
  <c r="C929" i="8" s="1"/>
  <c r="H930" i="8"/>
  <c r="N930" i="8" s="1"/>
  <c r="H931" i="8"/>
  <c r="N931" i="8" s="1"/>
  <c r="H932" i="8"/>
  <c r="N932" i="8" s="1"/>
  <c r="H933" i="8"/>
  <c r="N933" i="8" s="1"/>
  <c r="C933" i="8" s="1"/>
  <c r="L933" i="8"/>
  <c r="C1131" i="8" s="1"/>
  <c r="H934" i="8"/>
  <c r="N934" i="8" s="1"/>
  <c r="C934" i="8" s="1"/>
  <c r="L934" i="8"/>
  <c r="C1132" i="8" s="1"/>
  <c r="H935" i="8"/>
  <c r="N935" i="8" s="1"/>
  <c r="C935" i="8" s="1"/>
  <c r="L935" i="8"/>
  <c r="C1133" i="8" s="1"/>
  <c r="H936" i="8"/>
  <c r="N936" i="8" s="1"/>
  <c r="H937" i="8"/>
  <c r="I937" i="8"/>
  <c r="H938" i="8"/>
  <c r="I938" i="8"/>
  <c r="H939" i="8"/>
  <c r="I939" i="8"/>
  <c r="H940" i="8"/>
  <c r="I940" i="8"/>
  <c r="H941" i="8"/>
  <c r="N941" i="8" s="1"/>
  <c r="H942" i="8"/>
  <c r="N942" i="8" s="1"/>
  <c r="H943" i="8"/>
  <c r="N943" i="8" s="1"/>
  <c r="H944" i="8"/>
  <c r="N944" i="8" s="1"/>
  <c r="C944" i="8" s="1"/>
  <c r="H945" i="8"/>
  <c r="N945" i="8" s="1"/>
  <c r="H946" i="8"/>
  <c r="N946" i="8" s="1"/>
  <c r="H947" i="8"/>
  <c r="N947" i="8" s="1"/>
  <c r="H948" i="8"/>
  <c r="N948" i="8" s="1"/>
  <c r="C948" i="8" s="1"/>
  <c r="H949" i="8"/>
  <c r="N949" i="8" s="1"/>
  <c r="H950" i="8"/>
  <c r="N950" i="8" s="1"/>
  <c r="H951" i="8"/>
  <c r="N951" i="8" s="1"/>
  <c r="C951" i="8" s="1"/>
  <c r="L951" i="8"/>
  <c r="C1149" i="8" s="1"/>
  <c r="H952" i="8"/>
  <c r="N952" i="8" s="1"/>
  <c r="C952" i="8" s="1"/>
  <c r="L952" i="8"/>
  <c r="C1150" i="8" s="1"/>
  <c r="H953" i="8"/>
  <c r="N953" i="8" s="1"/>
  <c r="H954" i="8"/>
  <c r="N954" i="8" s="1"/>
  <c r="H955" i="8"/>
  <c r="N955" i="8" s="1"/>
  <c r="H956" i="8"/>
  <c r="N956" i="8" s="1"/>
  <c r="C956" i="8" s="1"/>
  <c r="H957" i="8"/>
  <c r="N957" i="8" s="1"/>
  <c r="C957" i="8" s="1"/>
  <c r="L957" i="8"/>
  <c r="C1155" i="8" s="1"/>
  <c r="H958" i="8"/>
  <c r="N958" i="8" s="1"/>
  <c r="C958" i="8" s="1"/>
  <c r="L958" i="8"/>
  <c r="C1156" i="8" s="1"/>
  <c r="H959" i="8"/>
  <c r="N959" i="8" s="1"/>
  <c r="C959" i="8" s="1"/>
  <c r="L959" i="8"/>
  <c r="C1157" i="8" s="1"/>
  <c r="H960" i="8"/>
  <c r="N960" i="8" s="1"/>
  <c r="C960" i="8" s="1"/>
  <c r="H961" i="8"/>
  <c r="I961" i="8"/>
  <c r="H962" i="8"/>
  <c r="I962" i="8"/>
  <c r="H963" i="8"/>
  <c r="I963" i="8"/>
  <c r="H964" i="8"/>
  <c r="I964" i="8"/>
  <c r="H965" i="8"/>
  <c r="N965" i="8" s="1"/>
  <c r="H966" i="8"/>
  <c r="N966" i="8" s="1"/>
  <c r="H967" i="8"/>
  <c r="N967" i="8" s="1"/>
  <c r="C967" i="8" s="1"/>
  <c r="L967" i="8"/>
  <c r="C1165" i="8" s="1"/>
  <c r="H968" i="8"/>
  <c r="N968" i="8" s="1"/>
  <c r="C968" i="8" s="1"/>
  <c r="L968" i="8"/>
  <c r="C1166" i="8" s="1"/>
  <c r="H969" i="8"/>
  <c r="N969" i="8" s="1"/>
  <c r="H970" i="8"/>
  <c r="N970" i="8" s="1"/>
  <c r="H971" i="8"/>
  <c r="N971" i="8" s="1"/>
  <c r="C971" i="8" s="1"/>
  <c r="L971" i="8"/>
  <c r="C1169" i="8" s="1"/>
  <c r="C976" i="8"/>
  <c r="C978" i="8"/>
  <c r="C983" i="8"/>
  <c r="H669" i="8"/>
  <c r="C772" i="8" s="1"/>
  <c r="H668" i="8"/>
  <c r="C771" i="8" s="1"/>
  <c r="H667" i="8"/>
  <c r="C770" i="8" s="1"/>
  <c r="H666" i="8"/>
  <c r="C769" i="8" s="1"/>
  <c r="H665" i="8"/>
  <c r="H664" i="8"/>
  <c r="C767" i="8" s="1"/>
  <c r="H663" i="8"/>
  <c r="C766" i="8" s="1"/>
  <c r="H662" i="8"/>
  <c r="C765" i="8" s="1"/>
  <c r="H661" i="8"/>
  <c r="C764" i="8" s="1"/>
  <c r="H660" i="8"/>
  <c r="C763" i="8" s="1"/>
  <c r="H658" i="8" a="1"/>
  <c r="H658" i="8" s="1"/>
  <c r="H657" i="8" a="1"/>
  <c r="H657" i="8" s="1"/>
  <c r="C760" i="8" s="1"/>
  <c r="H655" i="8" a="1"/>
  <c r="H655" i="8" s="1"/>
  <c r="C758" i="8" s="1"/>
  <c r="H654" i="8" a="1"/>
  <c r="H654" i="8" s="1"/>
  <c r="C757" i="8" s="1"/>
  <c r="H651" i="8" a="1"/>
  <c r="H651" i="8" s="1"/>
  <c r="C754" i="8" s="1"/>
  <c r="H650" i="8" a="1"/>
  <c r="H650" i="8" s="1"/>
  <c r="C753" i="8" s="1"/>
  <c r="H647" i="8"/>
  <c r="H646" i="8"/>
  <c r="C749" i="8" s="1"/>
  <c r="H645" i="8" a="1"/>
  <c r="H645" i="8" s="1"/>
  <c r="C748" i="8" s="1"/>
  <c r="H643" i="8" a="1"/>
  <c r="H643" i="8" s="1"/>
  <c r="C746" i="8" s="1"/>
  <c r="H642" i="8" a="1"/>
  <c r="H642" i="8" s="1"/>
  <c r="C745" i="8" s="1"/>
  <c r="H641" i="8" a="1"/>
  <c r="H641" i="8" s="1"/>
  <c r="C744" i="8" s="1"/>
  <c r="H640" i="8" a="1"/>
  <c r="H640" i="8" s="1"/>
  <c r="C743" i="8" s="1"/>
  <c r="H639" i="8" a="1"/>
  <c r="H639" i="8" s="1"/>
  <c r="C742" i="8" s="1"/>
  <c r="H638" i="8"/>
  <c r="C741" i="8" s="1"/>
  <c r="H635" i="8"/>
  <c r="C738" i="8" s="1"/>
  <c r="H629" i="8"/>
  <c r="H628" i="8" a="1"/>
  <c r="H628" i="8" s="1"/>
  <c r="C731" i="8" s="1"/>
  <c r="H627" i="8" a="1"/>
  <c r="H627" i="8" s="1"/>
  <c r="C730" i="8" s="1"/>
  <c r="H625" i="8"/>
  <c r="C728" i="8" s="1"/>
  <c r="H623" i="8" a="1"/>
  <c r="H623" i="8" s="1"/>
  <c r="C726" i="8" s="1"/>
  <c r="H622" i="8" a="1"/>
  <c r="H622" i="8" s="1"/>
  <c r="C725" i="8" s="1"/>
  <c r="H621" i="8" a="1"/>
  <c r="H621" i="8" s="1"/>
  <c r="C724" i="8" s="1"/>
  <c r="C617" i="8"/>
  <c r="H615" i="8"/>
  <c r="H614" i="8" a="1"/>
  <c r="H614" i="8" s="1"/>
  <c r="C717" i="8" s="1"/>
  <c r="H613" i="8"/>
  <c r="C716" i="8" s="1"/>
  <c r="H612" i="8"/>
  <c r="C715" i="8" s="1"/>
  <c r="H611" i="8"/>
  <c r="C714" i="8" s="1"/>
  <c r="H610" i="8" a="1"/>
  <c r="H610" i="8" s="1"/>
  <c r="C713" i="8" s="1"/>
  <c r="H606" i="8"/>
  <c r="C709" i="8" s="1"/>
  <c r="H597" i="8"/>
  <c r="H598" i="8" s="1"/>
  <c r="C701" i="8" s="1"/>
  <c r="C597" i="8"/>
  <c r="H596" i="8"/>
  <c r="C699" i="8" s="1"/>
  <c r="H595" i="8"/>
  <c r="C698" i="8" s="1"/>
  <c r="H594" i="8" a="1"/>
  <c r="H594" i="8" s="1"/>
  <c r="C697" i="8" s="1"/>
  <c r="H592" i="8" a="1"/>
  <c r="H592" i="8" s="1"/>
  <c r="C695" i="8" s="1"/>
  <c r="H590" i="8" a="1"/>
  <c r="H590" i="8" s="1"/>
  <c r="C693" i="8" s="1"/>
  <c r="H589" i="8"/>
  <c r="C692" i="8" s="1"/>
  <c r="H588" i="8"/>
  <c r="C691" i="8" s="1"/>
  <c r="H585" i="8"/>
  <c r="C688" i="8" s="1"/>
  <c r="H584" i="8" a="1"/>
  <c r="H584" i="8" s="1"/>
  <c r="C687" i="8" s="1"/>
  <c r="H582" i="8" a="1"/>
  <c r="H582" i="8" s="1"/>
  <c r="C685" i="8" s="1"/>
  <c r="H580" i="8" a="1"/>
  <c r="H580" i="8" s="1"/>
  <c r="C683" i="8" s="1"/>
  <c r="H578" i="8" a="1"/>
  <c r="H578" i="8" s="1"/>
  <c r="C681" i="8" s="1"/>
  <c r="H576" i="8" a="1"/>
  <c r="H576" i="8" s="1"/>
  <c r="C679" i="8" s="1"/>
  <c r="H574" i="8"/>
  <c r="C677" i="8" s="1"/>
  <c r="H573" i="8"/>
  <c r="C676" i="8" s="1"/>
  <c r="H571" i="8"/>
  <c r="C674" i="8" s="1"/>
  <c r="H570" i="8"/>
  <c r="C673" i="8" s="1"/>
  <c r="H393" i="8"/>
  <c r="C569" i="8" s="1"/>
  <c r="H392" i="8"/>
  <c r="C568" i="8" s="1"/>
  <c r="H391" i="8"/>
  <c r="C567" i="8" s="1"/>
  <c r="H390" i="8"/>
  <c r="C566" i="8" s="1"/>
  <c r="H389" i="8"/>
  <c r="C565" i="8" s="1"/>
  <c r="H388" i="8"/>
  <c r="C564" i="8" s="1"/>
  <c r="H387" i="8"/>
  <c r="C563" i="8" s="1"/>
  <c r="H386" i="8"/>
  <c r="C562" i="8" s="1"/>
  <c r="H385" i="8"/>
  <c r="C561" i="8" s="1"/>
  <c r="H384" i="8"/>
  <c r="C560" i="8" s="1"/>
  <c r="H383" i="8"/>
  <c r="C559" i="8" s="1"/>
  <c r="H382" i="8" a="1"/>
  <c r="H382" i="8" s="1"/>
  <c r="C558" i="8" s="1"/>
  <c r="H381" i="8"/>
  <c r="C557" i="8" s="1"/>
  <c r="H380" i="8"/>
  <c r="C556" i="8" s="1"/>
  <c r="H379" i="8"/>
  <c r="C555" i="8" s="1"/>
  <c r="H378" i="8"/>
  <c r="C554" i="8" s="1"/>
  <c r="H377" i="8" a="1"/>
  <c r="H377" i="8" s="1"/>
  <c r="C553" i="8" s="1"/>
  <c r="H376" i="8"/>
  <c r="C552" i="8" s="1"/>
  <c r="H375" i="8"/>
  <c r="C551" i="8" s="1"/>
  <c r="H374" i="8"/>
  <c r="C550" i="8" s="1"/>
  <c r="H373" i="8"/>
  <c r="C549" i="8" s="1"/>
  <c r="H372" i="8"/>
  <c r="C548" i="8" s="1"/>
  <c r="H371" i="8"/>
  <c r="C547" i="8" s="1"/>
  <c r="H370" i="8"/>
  <c r="C546" i="8" s="1"/>
  <c r="H369" i="8"/>
  <c r="C545" i="8" s="1"/>
  <c r="H368" i="8"/>
  <c r="C544" i="8" s="1"/>
  <c r="H367" i="8"/>
  <c r="C543" i="8" s="1"/>
  <c r="H366" i="8"/>
  <c r="C542" i="8" s="1"/>
  <c r="H365" i="8"/>
  <c r="C541" i="8" s="1"/>
  <c r="H364" i="8"/>
  <c r="C540" i="8" s="1"/>
  <c r="H363" i="8"/>
  <c r="C539" i="8" s="1"/>
  <c r="H362" i="8"/>
  <c r="C538" i="8" s="1"/>
  <c r="H361" i="8"/>
  <c r="C537" i="8" s="1"/>
  <c r="H360" i="8"/>
  <c r="C536" i="8" s="1"/>
  <c r="H359" i="8"/>
  <c r="C535" i="8" s="1"/>
  <c r="H358" i="8"/>
  <c r="C534" i="8" s="1"/>
  <c r="H357" i="8"/>
  <c r="C533" i="8" s="1"/>
  <c r="H356" i="8"/>
  <c r="C532" i="8" s="1"/>
  <c r="H355" i="8" a="1"/>
  <c r="H355" i="8" s="1"/>
  <c r="C531" i="8" s="1"/>
  <c r="H354" i="8"/>
  <c r="C530" i="8" s="1"/>
  <c r="H353" i="8"/>
  <c r="C529" i="8" s="1"/>
  <c r="H352" i="8"/>
  <c r="C352" i="8"/>
  <c r="H351" i="8"/>
  <c r="C527" i="8" s="1"/>
  <c r="H350" i="8" a="1"/>
  <c r="H350" i="8" s="1"/>
  <c r="C526" i="8" s="1"/>
  <c r="H349" i="8" a="1"/>
  <c r="H349" i="8" s="1"/>
  <c r="C525" i="8" s="1"/>
  <c r="H348" i="8"/>
  <c r="C524" i="8" s="1"/>
  <c r="H347" i="8"/>
  <c r="C523" i="8" s="1"/>
  <c r="H346" i="8"/>
  <c r="C522" i="8" s="1"/>
  <c r="H345" i="8"/>
  <c r="C521" i="8" s="1"/>
  <c r="H344" i="8"/>
  <c r="C520" i="8" s="1"/>
  <c r="H343" i="8"/>
  <c r="C519" i="8" s="1"/>
  <c r="H342" i="8"/>
  <c r="C518" i="8" s="1"/>
  <c r="H341" i="8"/>
  <c r="C517" i="8" s="1"/>
  <c r="H340" i="8"/>
  <c r="C516" i="8" s="1"/>
  <c r="H339" i="8"/>
  <c r="C515" i="8" s="1"/>
  <c r="H338" i="8"/>
  <c r="C514" i="8" s="1"/>
  <c r="H337" i="8"/>
  <c r="C513" i="8" s="1"/>
  <c r="H336" i="8"/>
  <c r="C512" i="8" s="1"/>
  <c r="H335" i="8"/>
  <c r="C511" i="8" s="1"/>
  <c r="H334" i="8"/>
  <c r="C510" i="8" s="1"/>
  <c r="H333" i="8"/>
  <c r="C509" i="8" s="1"/>
  <c r="H332" i="8"/>
  <c r="C508" i="8" s="1"/>
  <c r="H331" i="8"/>
  <c r="C507" i="8" s="1"/>
  <c r="H330" i="8"/>
  <c r="C506" i="8" s="1"/>
  <c r="H329" i="8"/>
  <c r="C505" i="8" s="1"/>
  <c r="H328" i="8"/>
  <c r="C504" i="8" s="1"/>
  <c r="H327" i="8"/>
  <c r="C503" i="8" s="1"/>
  <c r="H326" i="8"/>
  <c r="C502" i="8" s="1"/>
  <c r="H325" i="8"/>
  <c r="C501" i="8" s="1"/>
  <c r="H324" i="8"/>
  <c r="C500" i="8" s="1"/>
  <c r="H323" i="8"/>
  <c r="C499" i="8" s="1"/>
  <c r="H322" i="8"/>
  <c r="C498" i="8" s="1"/>
  <c r="H321" i="8" a="1"/>
  <c r="H321" i="8" s="1"/>
  <c r="C321" i="8"/>
  <c r="H320" i="8" a="1"/>
  <c r="H320" i="8" s="1"/>
  <c r="C496" i="8" s="1"/>
  <c r="H319" i="8" a="1"/>
  <c r="H319" i="8" s="1"/>
  <c r="C495" i="8" s="1"/>
  <c r="H318" i="8"/>
  <c r="C494" i="8" s="1"/>
  <c r="H317" i="8"/>
  <c r="H316" i="8"/>
  <c r="C492" i="8" s="1"/>
  <c r="H315" i="8" a="1"/>
  <c r="H315" i="8" s="1"/>
  <c r="C491" i="8" s="1"/>
  <c r="H314" i="8" a="1"/>
  <c r="H314" i="8" s="1"/>
  <c r="C490" i="8" s="1"/>
  <c r="H313" i="8" a="1"/>
  <c r="H313" i="8" s="1"/>
  <c r="C489" i="8" s="1"/>
  <c r="H312" i="8" a="1"/>
  <c r="H312" i="8" s="1"/>
  <c r="C488" i="8" s="1"/>
  <c r="H311" i="8" a="1"/>
  <c r="H311" i="8" s="1"/>
  <c r="C487" i="8" s="1"/>
  <c r="H310" i="8" a="1"/>
  <c r="H310" i="8" s="1"/>
  <c r="C486" i="8" s="1"/>
  <c r="H309" i="8" a="1"/>
  <c r="H309" i="8" s="1"/>
  <c r="C485" i="8" s="1"/>
  <c r="H308" i="8" a="1"/>
  <c r="H308" i="8" s="1"/>
  <c r="C484" i="8" s="1"/>
  <c r="H307" i="8" a="1"/>
  <c r="H307" i="8" s="1"/>
  <c r="C483" i="8" s="1"/>
  <c r="H306" i="8" a="1"/>
  <c r="H306" i="8" s="1"/>
  <c r="C482" i="8" s="1"/>
  <c r="H305" i="8"/>
  <c r="C481" i="8" s="1"/>
  <c r="H304" i="8"/>
  <c r="C480" i="8" s="1"/>
  <c r="H303" i="8"/>
  <c r="C479" i="8" s="1"/>
  <c r="H302" i="8"/>
  <c r="H301" i="8"/>
  <c r="C477" i="8" s="1"/>
  <c r="H300" i="8"/>
  <c r="C476" i="8" s="1"/>
  <c r="H299" i="8"/>
  <c r="C299" i="8"/>
  <c r="H298" i="8"/>
  <c r="C474" i="8" s="1"/>
  <c r="H297" i="8"/>
  <c r="C473" i="8" s="1"/>
  <c r="H296" i="8"/>
  <c r="C472" i="8" s="1"/>
  <c r="H295" i="8"/>
  <c r="C471" i="8" s="1"/>
  <c r="H294" i="8"/>
  <c r="C470" i="8" s="1"/>
  <c r="H293" i="8"/>
  <c r="C469" i="8" s="1"/>
  <c r="H292" i="8"/>
  <c r="C468" i="8" s="1"/>
  <c r="H291" i="8"/>
  <c r="C467" i="8" s="1"/>
  <c r="H290" i="8"/>
  <c r="C466" i="8" s="1"/>
  <c r="H289" i="8"/>
  <c r="C465" i="8" s="1"/>
  <c r="H288" i="8"/>
  <c r="C464" i="8" s="1"/>
  <c r="H287" i="8"/>
  <c r="C463" i="8" s="1"/>
  <c r="H286" i="8"/>
  <c r="C462" i="8" s="1"/>
  <c r="H285" i="8"/>
  <c r="C461" i="8" s="1"/>
  <c r="H284" i="8"/>
  <c r="C460" i="8" s="1"/>
  <c r="H283" i="8"/>
  <c r="C459" i="8" s="1"/>
  <c r="H282" i="8"/>
  <c r="C458" i="8" s="1"/>
  <c r="H281" i="8" a="1"/>
  <c r="H281" i="8" s="1"/>
  <c r="C457" i="8" s="1"/>
  <c r="H280" i="8"/>
  <c r="C456" i="8" s="1"/>
  <c r="H279" i="8"/>
  <c r="C455" i="8" s="1"/>
  <c r="H278" i="8"/>
  <c r="C454" i="8" s="1"/>
  <c r="H277" i="8" a="1"/>
  <c r="H277" i="8" s="1"/>
  <c r="C453" i="8" s="1"/>
  <c r="H276" i="8" a="1"/>
  <c r="H276" i="8" s="1"/>
  <c r="C452" i="8" s="1"/>
  <c r="H275" i="8" a="1"/>
  <c r="H275" i="8" s="1"/>
  <c r="C451" i="8" s="1"/>
  <c r="H274" i="8"/>
  <c r="C450" i="8" s="1"/>
  <c r="H273" i="8" a="1"/>
  <c r="H273" i="8" s="1"/>
  <c r="C449" i="8" s="1"/>
  <c r="H272" i="8" a="1"/>
  <c r="H272" i="8" s="1"/>
  <c r="C448" i="8" s="1"/>
  <c r="H271" i="8"/>
  <c r="C447" i="8" s="1"/>
  <c r="H270" i="8"/>
  <c r="C446" i="8" s="1"/>
  <c r="H269" i="8"/>
  <c r="C445" i="8" s="1"/>
  <c r="H268" i="8"/>
  <c r="C444" i="8" s="1"/>
  <c r="H267" i="8" a="1"/>
  <c r="H267" i="8" s="1"/>
  <c r="C443" i="8" s="1"/>
  <c r="H266" i="8"/>
  <c r="H265" i="8"/>
  <c r="C441" i="8" s="1"/>
  <c r="H264" i="8" a="1"/>
  <c r="H264" i="8" s="1"/>
  <c r="C440" i="8" s="1"/>
  <c r="H263" i="8"/>
  <c r="C439" i="8" s="1"/>
  <c r="H262" i="8"/>
  <c r="C438" i="8" s="1"/>
  <c r="H261" i="8"/>
  <c r="C437" i="8" s="1"/>
  <c r="H260" i="8" a="1"/>
  <c r="H260" i="8" s="1"/>
  <c r="C436" i="8" s="1"/>
  <c r="H259" i="8" a="1"/>
  <c r="H259" i="8" s="1"/>
  <c r="C435" i="8" s="1"/>
  <c r="H258" i="8" a="1"/>
  <c r="H258" i="8" s="1"/>
  <c r="C434" i="8" s="1"/>
  <c r="H257" i="8" a="1"/>
  <c r="H257" i="8" s="1"/>
  <c r="C433" i="8" s="1"/>
  <c r="H256" i="8"/>
  <c r="C432" i="8" s="1"/>
  <c r="H255" i="8"/>
  <c r="C431" i="8" s="1"/>
  <c r="H254" i="8"/>
  <c r="C430" i="8" s="1"/>
  <c r="H253" i="8"/>
  <c r="C429" i="8" s="1"/>
  <c r="H252" i="8"/>
  <c r="C428" i="8" s="1"/>
  <c r="H251" i="8"/>
  <c r="C427" i="8" s="1"/>
  <c r="H250" i="8"/>
  <c r="C426" i="8" s="1"/>
  <c r="H249" i="8"/>
  <c r="C425" i="8" s="1"/>
  <c r="H248" i="8"/>
  <c r="C424" i="8" s="1"/>
  <c r="H247" i="8"/>
  <c r="C423" i="8" s="1"/>
  <c r="H246" i="8"/>
  <c r="C422" i="8" s="1"/>
  <c r="H245" i="8" a="1"/>
  <c r="H245" i="8" s="1"/>
  <c r="C421" i="8" s="1"/>
  <c r="H244" i="8" a="1"/>
  <c r="H244" i="8" s="1"/>
  <c r="C420" i="8" s="1"/>
  <c r="H243" i="8"/>
  <c r="C419" i="8" s="1"/>
  <c r="H242" i="8"/>
  <c r="C418" i="8" s="1"/>
  <c r="H241" i="8"/>
  <c r="C417" i="8" s="1"/>
  <c r="H240" i="8"/>
  <c r="C416" i="8" s="1"/>
  <c r="H239" i="8"/>
  <c r="C415" i="8" s="1"/>
  <c r="H238" i="8"/>
  <c r="C414" i="8" s="1"/>
  <c r="H237" i="8"/>
  <c r="C413" i="8" s="1"/>
  <c r="H236" i="8"/>
  <c r="C412" i="8" s="1"/>
  <c r="H235" i="8"/>
  <c r="C411" i="8" s="1"/>
  <c r="H234" i="8"/>
  <c r="C410" i="8" s="1"/>
  <c r="H233" i="8"/>
  <c r="C409" i="8" s="1"/>
  <c r="H232" i="8"/>
  <c r="C408" i="8" s="1"/>
  <c r="H231" i="8"/>
  <c r="C407" i="8" s="1"/>
  <c r="H230" i="8"/>
  <c r="C406" i="8" s="1"/>
  <c r="H229" i="8"/>
  <c r="C405" i="8" s="1"/>
  <c r="H228" i="8"/>
  <c r="C404" i="8" s="1"/>
  <c r="H227" i="8" a="1"/>
  <c r="H227" i="8" s="1"/>
  <c r="C403" i="8" s="1"/>
  <c r="H226" i="8" a="1"/>
  <c r="H226" i="8" s="1"/>
  <c r="C402" i="8" s="1"/>
  <c r="H225" i="8" a="1"/>
  <c r="H225" i="8" s="1"/>
  <c r="C401" i="8" s="1"/>
  <c r="H224" i="8" a="1"/>
  <c r="H224" i="8" s="1"/>
  <c r="C400" i="8" s="1"/>
  <c r="H223" i="8" a="1"/>
  <c r="H223" i="8" s="1"/>
  <c r="H222" i="8" a="1"/>
  <c r="H222" i="8" s="1"/>
  <c r="C222" i="8"/>
  <c r="C223" i="8" s="1"/>
  <c r="H221" i="8" a="1"/>
  <c r="H221" i="8" s="1"/>
  <c r="C397" i="8" s="1"/>
  <c r="H220" i="8" a="1"/>
  <c r="H220" i="8" s="1"/>
  <c r="C396" i="8" s="1"/>
  <c r="H219" i="8" a="1"/>
  <c r="H219" i="8" s="1"/>
  <c r="C395" i="8" s="1"/>
  <c r="H218" i="8" a="1"/>
  <c r="H218" i="8" s="1"/>
  <c r="C394" i="8" s="1"/>
  <c r="H109" i="8" a="1"/>
  <c r="H109" i="8" s="1"/>
  <c r="C217" i="8" s="1"/>
  <c r="H108" i="8"/>
  <c r="C216" i="8" s="1"/>
  <c r="H107" i="8" a="1"/>
  <c r="H107" i="8" s="1"/>
  <c r="C215" i="8" s="1"/>
  <c r="H106" i="8"/>
  <c r="C214" i="8" s="1"/>
  <c r="H105" i="8" a="1"/>
  <c r="H105" i="8" s="1"/>
  <c r="H104" i="8" a="1"/>
  <c r="H104" i="8" s="1"/>
  <c r="C212" i="8" s="1"/>
  <c r="H103" i="8" a="1"/>
  <c r="H103" i="8" s="1"/>
  <c r="C211" i="8" s="1"/>
  <c r="H102" i="8"/>
  <c r="C210" i="8" s="1"/>
  <c r="H101" i="8" a="1"/>
  <c r="H101" i="8" s="1"/>
  <c r="C209" i="8" s="1"/>
  <c r="H100" i="8"/>
  <c r="C208" i="8" s="1"/>
  <c r="H99" i="8" a="1"/>
  <c r="H99" i="8" s="1"/>
  <c r="C207" i="8" s="1"/>
  <c r="H98" i="8" a="1"/>
  <c r="H98" i="8" s="1"/>
  <c r="C206" i="8" s="1"/>
  <c r="H97" i="8" a="1"/>
  <c r="H97" i="8" s="1"/>
  <c r="C205" i="8" s="1"/>
  <c r="H96" i="8" a="1"/>
  <c r="H96" i="8" s="1"/>
  <c r="C204" i="8" s="1"/>
  <c r="H95" i="8" a="1"/>
  <c r="H95" i="8" s="1"/>
  <c r="C203" i="8" s="1"/>
  <c r="H94" i="8" a="1"/>
  <c r="H94" i="8" s="1"/>
  <c r="H93" i="8"/>
  <c r="C201" i="8" s="1"/>
  <c r="H92" i="8" a="1"/>
  <c r="H92" i="8" s="1"/>
  <c r="C200" i="8" s="1"/>
  <c r="H91" i="8" a="1"/>
  <c r="H91" i="8" s="1"/>
  <c r="C199" i="8" s="1"/>
  <c r="H90" i="8" a="1"/>
  <c r="H90" i="8" s="1"/>
  <c r="C198" i="8" s="1"/>
  <c r="H89" i="8" a="1"/>
  <c r="H89" i="8" s="1"/>
  <c r="C197" i="8" s="1"/>
  <c r="H88" i="8" a="1"/>
  <c r="H88" i="8" s="1"/>
  <c r="C196" i="8" s="1"/>
  <c r="H87" i="8" a="1"/>
  <c r="H87" i="8" s="1"/>
  <c r="C195" i="8" s="1"/>
  <c r="H86" i="8"/>
  <c r="C194" i="8" s="1"/>
  <c r="H85" i="8" a="1"/>
  <c r="H85" i="8" s="1"/>
  <c r="C193" i="8" s="1"/>
  <c r="H84" i="8" a="1"/>
  <c r="H84" i="8" s="1"/>
  <c r="C192" i="8" s="1"/>
  <c r="H83" i="8" a="1"/>
  <c r="H83" i="8" s="1"/>
  <c r="C191" i="8" s="1"/>
  <c r="H82" i="8" a="1"/>
  <c r="H82" i="8" s="1"/>
  <c r="C190" i="8" s="1"/>
  <c r="H81" i="8" a="1"/>
  <c r="H81" i="8" s="1"/>
  <c r="C189" i="8" s="1"/>
  <c r="H80" i="8" a="1"/>
  <c r="H80" i="8" s="1"/>
  <c r="C188" i="8" s="1"/>
  <c r="H79" i="8" a="1"/>
  <c r="H79" i="8" s="1"/>
  <c r="C187" i="8" s="1"/>
  <c r="H78" i="8" a="1"/>
  <c r="H78" i="8" s="1"/>
  <c r="C186" i="8" s="1"/>
  <c r="H77" i="8" a="1"/>
  <c r="H77" i="8" s="1"/>
  <c r="C185" i="8" s="1"/>
  <c r="H76" i="8" a="1"/>
  <c r="H76" i="8" s="1"/>
  <c r="C184" i="8" s="1"/>
  <c r="H75" i="8" a="1"/>
  <c r="H75" i="8" s="1"/>
  <c r="C183" i="8" s="1"/>
  <c r="H74" i="8" a="1"/>
  <c r="H74" i="8" s="1"/>
  <c r="C182" i="8" s="1"/>
  <c r="H73" i="8" a="1"/>
  <c r="H73" i="8" s="1"/>
  <c r="C181" i="8" s="1"/>
  <c r="H72" i="8" a="1"/>
  <c r="H72" i="8" s="1"/>
  <c r="C180" i="8" s="1"/>
  <c r="H71" i="8"/>
  <c r="C71" i="8"/>
  <c r="H70" i="8"/>
  <c r="C70" i="8"/>
  <c r="H69" i="8"/>
  <c r="C177" i="8" s="1"/>
  <c r="H68" i="8" a="1"/>
  <c r="H68" i="8" s="1"/>
  <c r="C176" i="8" s="1"/>
  <c r="H67" i="8" a="1"/>
  <c r="H67" i="8" s="1"/>
  <c r="C175" i="8" s="1"/>
  <c r="H66" i="8" a="1"/>
  <c r="H66" i="8" s="1"/>
  <c r="C174" i="8" s="1"/>
  <c r="H65" i="8" a="1"/>
  <c r="H65" i="8" s="1"/>
  <c r="C173" i="8" s="1"/>
  <c r="H64" i="8" a="1"/>
  <c r="H64" i="8" s="1"/>
  <c r="C172" i="8" s="1"/>
  <c r="H63" i="8" a="1"/>
  <c r="H63" i="8" s="1"/>
  <c r="C171" i="8" s="1"/>
  <c r="H62" i="8" a="1"/>
  <c r="H62" i="8" s="1"/>
  <c r="C170" i="8" s="1"/>
  <c r="H61" i="8" a="1"/>
  <c r="H61" i="8" s="1"/>
  <c r="C169" i="8" s="1"/>
  <c r="H60" i="8" a="1"/>
  <c r="H60" i="8" s="1"/>
  <c r="C168" i="8" s="1"/>
  <c r="H59" i="8" a="1"/>
  <c r="H59" i="8" s="1"/>
  <c r="C167" i="8" s="1"/>
  <c r="H58" i="8" a="1"/>
  <c r="H58" i="8" s="1"/>
  <c r="C166" i="8" s="1"/>
  <c r="H57" i="8" a="1"/>
  <c r="H57" i="8" s="1"/>
  <c r="C165" i="8" s="1"/>
  <c r="H56" i="8" a="1"/>
  <c r="H56" i="8" s="1"/>
  <c r="C164" i="8" s="1"/>
  <c r="H55" i="8" a="1"/>
  <c r="H55" i="8" s="1"/>
  <c r="C163" i="8" s="1"/>
  <c r="H54" i="8" a="1"/>
  <c r="H54" i="8" s="1"/>
  <c r="C162" i="8" s="1"/>
  <c r="H53" i="8" a="1"/>
  <c r="H53" i="8" s="1"/>
  <c r="C161" i="8" s="1"/>
  <c r="H52" i="8" a="1"/>
  <c r="H52" i="8" s="1"/>
  <c r="C160" i="8" s="1"/>
  <c r="H51" i="8" a="1"/>
  <c r="H51" i="8" s="1"/>
  <c r="C159" i="8" s="1"/>
  <c r="H50" i="8" a="1"/>
  <c r="H50" i="8" s="1"/>
  <c r="C50" i="8"/>
  <c r="H49" i="8" a="1"/>
  <c r="H49" i="8" s="1"/>
  <c r="C157" i="8" s="1"/>
  <c r="H48" i="8" a="1"/>
  <c r="H48" i="8" s="1"/>
  <c r="H47" i="8" a="1"/>
  <c r="H47" i="8" s="1"/>
  <c r="H46" i="8" a="1"/>
  <c r="H46" i="8" s="1"/>
  <c r="C154" i="8" s="1"/>
  <c r="H45" i="8" a="1"/>
  <c r="H45" i="8" s="1"/>
  <c r="C153" i="8" s="1"/>
  <c r="H44" i="8" a="1"/>
  <c r="H44" i="8" s="1"/>
  <c r="C152" i="8" s="1"/>
  <c r="H43" i="8" a="1"/>
  <c r="H43" i="8" s="1"/>
  <c r="C151" i="8" s="1"/>
  <c r="H40" i="8"/>
  <c r="C148" i="8" s="1"/>
  <c r="C38" i="8"/>
  <c r="H37" i="8"/>
  <c r="C145" i="8" s="1"/>
  <c r="H36" i="8" a="1"/>
  <c r="H36" i="8" s="1"/>
  <c r="C144" i="8" s="1"/>
  <c r="H34" i="8" a="1"/>
  <c r="H34" i="8" s="1"/>
  <c r="C142" i="8" s="1"/>
  <c r="H33" i="8" a="1"/>
  <c r="H33" i="8" s="1"/>
  <c r="C141" i="8" s="1"/>
  <c r="H32" i="8"/>
  <c r="C140" i="8" s="1"/>
  <c r="H31" i="8"/>
  <c r="C139" i="8" s="1"/>
  <c r="H30" i="8"/>
  <c r="C138" i="8" s="1"/>
  <c r="H29" i="8" a="1"/>
  <c r="H29" i="8" s="1"/>
  <c r="C137" i="8" s="1"/>
  <c r="H28" i="8"/>
  <c r="C136" i="8" s="1"/>
  <c r="H27" i="8" a="1"/>
  <c r="H27" i="8" s="1"/>
  <c r="C135" i="8" s="1"/>
  <c r="H25" i="8"/>
  <c r="C133" i="8" s="1"/>
  <c r="H24" i="8"/>
  <c r="C132" i="8" s="1"/>
  <c r="H20" i="8" a="1"/>
  <c r="H20" i="8" s="1"/>
  <c r="H17" i="8" a="1"/>
  <c r="H17" i="8" s="1"/>
  <c r="C125" i="8" s="1"/>
  <c r="H16" i="8" a="1"/>
  <c r="H16" i="8" s="1"/>
  <c r="C124" i="8" s="1"/>
  <c r="H15" i="8" a="1"/>
  <c r="H15" i="8" s="1"/>
  <c r="C123" i="8" s="1"/>
  <c r="H14" i="8" a="1"/>
  <c r="H14" i="8" s="1"/>
  <c r="C122" i="8" s="1"/>
  <c r="H13" i="8" a="1"/>
  <c r="H13" i="8" s="1"/>
  <c r="C121" i="8" s="1"/>
  <c r="H12" i="8" a="1"/>
  <c r="H12" i="8" s="1"/>
  <c r="C120" i="8" s="1"/>
  <c r="H11" i="8" a="1"/>
  <c r="H11" i="8" s="1"/>
  <c r="C11" i="8"/>
  <c r="H10" i="8" a="1"/>
  <c r="H10" i="8" s="1"/>
  <c r="C118" i="8" s="1"/>
  <c r="H9" i="8" a="1"/>
  <c r="H9" i="8" s="1"/>
  <c r="C117" i="8" s="1"/>
  <c r="H8" i="8" a="1"/>
  <c r="H8" i="8" s="1"/>
  <c r="C116" i="8" s="1"/>
  <c r="H7" i="8" a="1"/>
  <c r="H7" i="8" s="1"/>
  <c r="C115" i="8" s="1"/>
  <c r="H6" i="8" a="1"/>
  <c r="H6" i="8" s="1"/>
  <c r="C114" i="8" s="1"/>
  <c r="H5" i="8"/>
  <c r="C113" i="8" s="1"/>
  <c r="C112" i="8"/>
  <c r="C111" i="8"/>
  <c r="I878" i="8" l="1"/>
  <c r="L878" i="8" s="1"/>
  <c r="C1076" i="8" s="1"/>
  <c r="H26" i="8"/>
  <c r="C134" i="8" s="1"/>
  <c r="L782" i="8"/>
  <c r="C980" i="8" s="1"/>
  <c r="F774" i="8"/>
  <c r="N901" i="8"/>
  <c r="C901" i="8" s="1"/>
  <c r="L901" i="8"/>
  <c r="C1099" i="8" s="1"/>
  <c r="L776" i="8"/>
  <c r="C974" i="8" s="1"/>
  <c r="I906" i="8"/>
  <c r="I835" i="8" s="1"/>
  <c r="L835" i="8" s="1"/>
  <c r="C1033" i="8" s="1"/>
  <c r="N940" i="8"/>
  <c r="C940" i="8" s="1"/>
  <c r="C478" i="8"/>
  <c r="H671" i="8"/>
  <c r="C774" i="8" s="1"/>
  <c r="C761" i="8"/>
  <c r="H659" i="8"/>
  <c r="C762" i="8" s="1"/>
  <c r="C442" i="8"/>
  <c r="H634" i="8"/>
  <c r="H616" i="8"/>
  <c r="C719" i="8" s="1"/>
  <c r="C718" i="8"/>
  <c r="H672" i="8"/>
  <c r="C768" i="8"/>
  <c r="H648" i="8"/>
  <c r="C751" i="8" s="1"/>
  <c r="C750" i="8"/>
  <c r="C700" i="8"/>
  <c r="H630" i="8"/>
  <c r="C732" i="8"/>
  <c r="N883" i="8"/>
  <c r="C883" i="8" s="1"/>
  <c r="N911" i="8"/>
  <c r="C911" i="8" s="1"/>
  <c r="N884" i="8"/>
  <c r="L884" i="8" s="1"/>
  <c r="C1082" i="8" s="1"/>
  <c r="N810" i="8"/>
  <c r="C810" i="8" s="1"/>
  <c r="N802" i="8"/>
  <c r="C802" i="8" s="1"/>
  <c r="N908" i="8"/>
  <c r="I822" i="8" s="1"/>
  <c r="N822" i="8" s="1"/>
  <c r="N776" i="8"/>
  <c r="C776" i="8" s="1"/>
  <c r="N873" i="8"/>
  <c r="C873" i="8" s="1"/>
  <c r="N797" i="8"/>
  <c r="C797" i="8" s="1"/>
  <c r="N813" i="8"/>
  <c r="C813" i="8" s="1"/>
  <c r="H42" i="8"/>
  <c r="N870" i="8"/>
  <c r="C870" i="8" s="1"/>
  <c r="N847" i="8"/>
  <c r="C847" i="8" s="1"/>
  <c r="N937" i="8"/>
  <c r="L937" i="8" s="1"/>
  <c r="C1135" i="8" s="1"/>
  <c r="H35" i="8"/>
  <c r="C143" i="8" s="1"/>
  <c r="N909" i="8"/>
  <c r="C909" i="8" s="1"/>
  <c r="N796" i="8"/>
  <c r="C796" i="8" s="1"/>
  <c r="L873" i="8"/>
  <c r="C1071" i="8" s="1"/>
  <c r="N786" i="8"/>
  <c r="C786" i="8" s="1"/>
  <c r="N962" i="8"/>
  <c r="L962" i="8" s="1"/>
  <c r="C1160" i="8" s="1"/>
  <c r="N860" i="8"/>
  <c r="C860" i="8" s="1"/>
  <c r="I779" i="8"/>
  <c r="L779" i="8" s="1"/>
  <c r="C977" i="8" s="1"/>
  <c r="N961" i="8"/>
  <c r="C961" i="8" s="1"/>
  <c r="N913" i="8"/>
  <c r="I834" i="8" s="1"/>
  <c r="N834" i="8" s="1"/>
  <c r="I889" i="8"/>
  <c r="N889" i="8" s="1"/>
  <c r="C889" i="8" s="1"/>
  <c r="N882" i="8"/>
  <c r="C882" i="8" s="1"/>
  <c r="N843" i="8"/>
  <c r="C843" i="8" s="1"/>
  <c r="N784" i="8"/>
  <c r="C784" i="8" s="1"/>
  <c r="N819" i="8"/>
  <c r="C819" i="8" s="1"/>
  <c r="I808" i="8"/>
  <c r="L808" i="8" s="1"/>
  <c r="C1006" i="8" s="1"/>
  <c r="N939" i="8"/>
  <c r="C939" i="8" s="1"/>
  <c r="N782" i="8"/>
  <c r="C782" i="8" s="1"/>
  <c r="N781" i="8"/>
  <c r="C781" i="8" s="1"/>
  <c r="N938" i="8"/>
  <c r="C938" i="8" s="1"/>
  <c r="N914" i="8"/>
  <c r="C914" i="8" s="1"/>
  <c r="N859" i="8"/>
  <c r="C859" i="8" s="1"/>
  <c r="N855" i="8"/>
  <c r="C855" i="8" s="1"/>
  <c r="N964" i="8"/>
  <c r="C964" i="8" s="1"/>
  <c r="N844" i="8"/>
  <c r="C844" i="8" s="1"/>
  <c r="L789" i="8"/>
  <c r="C987" i="8" s="1"/>
  <c r="N963" i="8"/>
  <c r="C963" i="8" s="1"/>
  <c r="N783" i="8"/>
  <c r="C783" i="8" s="1"/>
  <c r="N912" i="8"/>
  <c r="C912" i="8" s="1"/>
  <c r="L888" i="8"/>
  <c r="C1086" i="8" s="1"/>
  <c r="L882" i="8"/>
  <c r="C1080" i="8" s="1"/>
  <c r="L911" i="8"/>
  <c r="C1109" i="8" s="1"/>
  <c r="N888" i="8"/>
  <c r="C888" i="8" s="1"/>
  <c r="N899" i="8"/>
  <c r="C899" i="8" s="1"/>
  <c r="N910" i="8"/>
  <c r="C910" i="8" s="1"/>
  <c r="C178" i="8"/>
  <c r="L950" i="8"/>
  <c r="C1148" i="8" s="1"/>
  <c r="C950" i="8"/>
  <c r="C930" i="8"/>
  <c r="L930" i="8"/>
  <c r="C1128" i="8" s="1"/>
  <c r="C949" i="8"/>
  <c r="L949" i="8"/>
  <c r="C1147" i="8" s="1"/>
  <c r="C947" i="8"/>
  <c r="L947" i="8"/>
  <c r="C1145" i="8" s="1"/>
  <c r="L946" i="8"/>
  <c r="C1144" i="8" s="1"/>
  <c r="C946" i="8"/>
  <c r="L927" i="8"/>
  <c r="C1125" i="8" s="1"/>
  <c r="C927" i="8"/>
  <c r="L965" i="8"/>
  <c r="C1163" i="8" s="1"/>
  <c r="C965" i="8"/>
  <c r="C945" i="8"/>
  <c r="L945" i="8"/>
  <c r="C1143" i="8" s="1"/>
  <c r="C936" i="8"/>
  <c r="L936" i="8"/>
  <c r="C1134" i="8" s="1"/>
  <c r="C926" i="8"/>
  <c r="L926" i="8"/>
  <c r="C1124" i="8" s="1"/>
  <c r="C793" i="8"/>
  <c r="N864" i="8"/>
  <c r="N830" i="8"/>
  <c r="C830" i="8" s="1"/>
  <c r="C955" i="8"/>
  <c r="L955" i="8"/>
  <c r="C1153" i="8" s="1"/>
  <c r="L954" i="8"/>
  <c r="C1152" i="8" s="1"/>
  <c r="C954" i="8"/>
  <c r="C943" i="8"/>
  <c r="L943" i="8"/>
  <c r="C1141" i="8" s="1"/>
  <c r="C924" i="8"/>
  <c r="L924" i="8"/>
  <c r="C1122" i="8" s="1"/>
  <c r="I840" i="8"/>
  <c r="L781" i="8"/>
  <c r="C979" i="8" s="1"/>
  <c r="I922" i="8"/>
  <c r="N824" i="8"/>
  <c r="C953" i="8"/>
  <c r="L953" i="8"/>
  <c r="C1151" i="8" s="1"/>
  <c r="L942" i="8"/>
  <c r="C1140" i="8" s="1"/>
  <c r="C942" i="8"/>
  <c r="L923" i="8"/>
  <c r="C1121" i="8" s="1"/>
  <c r="C923" i="8"/>
  <c r="C970" i="8"/>
  <c r="L970" i="8"/>
  <c r="C1168" i="8" s="1"/>
  <c r="C941" i="8"/>
  <c r="L941" i="8"/>
  <c r="C1139" i="8" s="1"/>
  <c r="L969" i="8"/>
  <c r="C1167" i="8" s="1"/>
  <c r="C969" i="8"/>
  <c r="C790" i="8"/>
  <c r="L790" i="8"/>
  <c r="C988" i="8" s="1"/>
  <c r="L787" i="8"/>
  <c r="C985" i="8" s="1"/>
  <c r="C787" i="8"/>
  <c r="C932" i="8"/>
  <c r="L932" i="8"/>
  <c r="C1130" i="8" s="1"/>
  <c r="N865" i="8"/>
  <c r="C799" i="8"/>
  <c r="C966" i="8"/>
  <c r="L966" i="8"/>
  <c r="C1164" i="8" s="1"/>
  <c r="L931" i="8"/>
  <c r="C1129" i="8" s="1"/>
  <c r="C931" i="8"/>
  <c r="I858" i="8"/>
  <c r="N858" i="8" s="1"/>
  <c r="C871" i="8"/>
  <c r="I857" i="8"/>
  <c r="N857" i="8" s="1"/>
  <c r="N848" i="8"/>
  <c r="C848" i="8" s="1"/>
  <c r="I831" i="8"/>
  <c r="I821" i="8"/>
  <c r="N821" i="8" s="1"/>
  <c r="C962" i="8"/>
  <c r="I839" i="8"/>
  <c r="N815" i="8"/>
  <c r="C815" i="8" s="1"/>
  <c r="N842" i="8"/>
  <c r="C842" i="8" s="1"/>
  <c r="I827" i="8"/>
  <c r="N827" i="8" s="1"/>
  <c r="N878" i="8"/>
  <c r="C475" i="8"/>
  <c r="I841" i="8"/>
  <c r="I800" i="8"/>
  <c r="N800" i="8" s="1"/>
  <c r="L960" i="8"/>
  <c r="C1158" i="8" s="1"/>
  <c r="L956" i="8"/>
  <c r="C1154" i="8" s="1"/>
  <c r="L948" i="8"/>
  <c r="C1146" i="8" s="1"/>
  <c r="L944" i="8"/>
  <c r="C1142" i="8" s="1"/>
  <c r="L929" i="8"/>
  <c r="C1127" i="8" s="1"/>
  <c r="L925" i="8"/>
  <c r="C1123" i="8" s="1"/>
  <c r="L912" i="8"/>
  <c r="C1110" i="8" s="1"/>
  <c r="L855" i="8"/>
  <c r="C1053" i="8" s="1"/>
  <c r="C904" i="8"/>
  <c r="L788" i="8"/>
  <c r="C986" i="8" s="1"/>
  <c r="I794" i="8"/>
  <c r="N794" i="8" s="1"/>
  <c r="C497" i="8"/>
  <c r="C528" i="8"/>
  <c r="C398" i="8"/>
  <c r="L899" i="8"/>
  <c r="C1097" i="8" s="1"/>
  <c r="C179" i="8"/>
  <c r="H599" i="8"/>
  <c r="C702" i="8" s="1"/>
  <c r="H653" i="8"/>
  <c r="C756" i="8" s="1"/>
  <c r="H583" i="8"/>
  <c r="C686" i="8" s="1"/>
  <c r="H581" i="8"/>
  <c r="C684" i="8" s="1"/>
  <c r="H656" i="8"/>
  <c r="C759" i="8" s="1"/>
  <c r="H577" i="8"/>
  <c r="C680" i="8" s="1"/>
  <c r="H575" i="8"/>
  <c r="C678" i="8" s="1"/>
  <c r="H591" i="8"/>
  <c r="C694" i="8" s="1"/>
  <c r="H593" i="8"/>
  <c r="C696" i="8" s="1"/>
  <c r="H620" i="8"/>
  <c r="C723" i="8" s="1"/>
  <c r="H579" i="8"/>
  <c r="C682" i="8" s="1"/>
  <c r="H649" i="8"/>
  <c r="C752" i="8" s="1"/>
  <c r="H652" i="8"/>
  <c r="C755" i="8" s="1"/>
  <c r="H586" i="8"/>
  <c r="C689" i="8" s="1"/>
  <c r="C399" i="8"/>
  <c r="C317" i="8"/>
  <c r="C493" i="8" s="1"/>
  <c r="H23" i="8"/>
  <c r="C131" i="8" s="1"/>
  <c r="H22" i="8"/>
  <c r="C130" i="8" s="1"/>
  <c r="H21" i="8"/>
  <c r="C129" i="8" s="1"/>
  <c r="C202" i="8"/>
  <c r="C128" i="8"/>
  <c r="H19" i="8"/>
  <c r="C127" i="8" s="1"/>
  <c r="H18" i="8"/>
  <c r="C126" i="8" s="1"/>
  <c r="C119" i="8"/>
  <c r="H38" i="8"/>
  <c r="C146" i="8" s="1"/>
  <c r="C155" i="8"/>
  <c r="H39" i="8"/>
  <c r="C147" i="8" s="1"/>
  <c r="C156" i="8"/>
  <c r="C213" i="8"/>
  <c r="H41" i="8"/>
  <c r="C149" i="8" s="1"/>
  <c r="C158" i="8"/>
  <c r="H2" i="8"/>
  <c r="C110" i="8" s="1"/>
  <c r="N835" i="8" l="1"/>
  <c r="C835" i="8" s="1"/>
  <c r="N906" i="8"/>
  <c r="C906" i="8" s="1"/>
  <c r="L940" i="8"/>
  <c r="C1138" i="8" s="1"/>
  <c r="L906" i="8"/>
  <c r="C1104" i="8" s="1"/>
  <c r="L961" i="8"/>
  <c r="C1159" i="8" s="1"/>
  <c r="I905" i="8"/>
  <c r="L905" i="8" s="1"/>
  <c r="C1103" i="8" s="1"/>
  <c r="C775" i="8"/>
  <c r="H608" i="8"/>
  <c r="C711" i="8" s="1"/>
  <c r="C733" i="8"/>
  <c r="H631" i="8"/>
  <c r="C734" i="8" s="1"/>
  <c r="C908" i="8"/>
  <c r="I823" i="8"/>
  <c r="N823" i="8" s="1"/>
  <c r="L823" i="8" s="1"/>
  <c r="C1021" i="8" s="1"/>
  <c r="H617" i="8"/>
  <c r="H618" i="8" s="1"/>
  <c r="C721" i="8" s="1"/>
  <c r="I833" i="8"/>
  <c r="N833" i="8" s="1"/>
  <c r="C833" i="8" s="1"/>
  <c r="C737" i="8"/>
  <c r="H633" i="8"/>
  <c r="C736" i="8" s="1"/>
  <c r="L889" i="8"/>
  <c r="C1087" i="8" s="1"/>
  <c r="C913" i="8"/>
  <c r="L786" i="8"/>
  <c r="C984" i="8" s="1"/>
  <c r="C150" i="8"/>
  <c r="H670" i="8"/>
  <c r="C773" i="8" s="1"/>
  <c r="H609" i="8"/>
  <c r="C712" i="8" s="1"/>
  <c r="H607" i="8"/>
  <c r="C710" i="8" s="1"/>
  <c r="C884" i="8"/>
  <c r="L883" i="8"/>
  <c r="C1081" i="8" s="1"/>
  <c r="C937" i="8"/>
  <c r="L939" i="8"/>
  <c r="C1137" i="8" s="1"/>
  <c r="I826" i="8"/>
  <c r="N826" i="8" s="1"/>
  <c r="C826" i="8" s="1"/>
  <c r="I825" i="8"/>
  <c r="N825" i="8" s="1"/>
  <c r="C825" i="8" s="1"/>
  <c r="N779" i="8"/>
  <c r="C779" i="8" s="1"/>
  <c r="H619" i="8"/>
  <c r="C722" i="8" s="1"/>
  <c r="I907" i="8"/>
  <c r="N907" i="8" s="1"/>
  <c r="C907" i="8" s="1"/>
  <c r="L964" i="8"/>
  <c r="C1162" i="8" s="1"/>
  <c r="N808" i="8"/>
  <c r="C808" i="8" s="1"/>
  <c r="I828" i="8"/>
  <c r="N828" i="8" s="1"/>
  <c r="C828" i="8" s="1"/>
  <c r="I829" i="8"/>
  <c r="N829" i="8" s="1"/>
  <c r="C829" i="8" s="1"/>
  <c r="N905" i="8"/>
  <c r="L963" i="8"/>
  <c r="C1161" i="8" s="1"/>
  <c r="L938" i="8"/>
  <c r="C1136" i="8" s="1"/>
  <c r="N841" i="8"/>
  <c r="C841" i="8" s="1"/>
  <c r="L841" i="8"/>
  <c r="C1039" i="8" s="1"/>
  <c r="C857" i="8"/>
  <c r="L857" i="8"/>
  <c r="C1055" i="8" s="1"/>
  <c r="C878" i="8"/>
  <c r="N840" i="8"/>
  <c r="C840" i="8" s="1"/>
  <c r="L840" i="8"/>
  <c r="C1038" i="8" s="1"/>
  <c r="H864" i="8"/>
  <c r="L864" i="8"/>
  <c r="C1062" i="8" s="1"/>
  <c r="C864" i="8"/>
  <c r="L824" i="8"/>
  <c r="C1022" i="8" s="1"/>
  <c r="C824" i="8"/>
  <c r="N922" i="8"/>
  <c r="L922" i="8"/>
  <c r="C1120" i="8" s="1"/>
  <c r="C827" i="8"/>
  <c r="L827" i="8"/>
  <c r="C1025" i="8" s="1"/>
  <c r="C822" i="8"/>
  <c r="L822" i="8"/>
  <c r="C1020" i="8" s="1"/>
  <c r="N839" i="8"/>
  <c r="C839" i="8" s="1"/>
  <c r="L839" i="8"/>
  <c r="C1037" i="8" s="1"/>
  <c r="C865" i="8"/>
  <c r="H865" i="8"/>
  <c r="L794" i="8"/>
  <c r="C992" i="8" s="1"/>
  <c r="C794" i="8"/>
  <c r="C858" i="8"/>
  <c r="L858" i="8"/>
  <c r="C1056" i="8" s="1"/>
  <c r="L821" i="8"/>
  <c r="C1019" i="8" s="1"/>
  <c r="C821" i="8"/>
  <c r="L834" i="8"/>
  <c r="C1032" i="8" s="1"/>
  <c r="C834" i="8"/>
  <c r="C800" i="8"/>
  <c r="L800" i="8"/>
  <c r="C998" i="8" s="1"/>
  <c r="L831" i="8"/>
  <c r="C1029" i="8" s="1"/>
  <c r="N831" i="8"/>
  <c r="C831" i="8" s="1"/>
  <c r="H587" i="8"/>
  <c r="C690" i="8" s="1"/>
  <c r="H600" i="8"/>
  <c r="C703" i="8" s="1"/>
  <c r="H905" i="8" l="1"/>
  <c r="L833" i="8"/>
  <c r="C1031" i="8" s="1"/>
  <c r="C823" i="8"/>
  <c r="C720" i="8"/>
  <c r="L825" i="8"/>
  <c r="C1023" i="8" s="1"/>
  <c r="L907" i="8"/>
  <c r="C1105" i="8" s="1"/>
  <c r="L826" i="8"/>
  <c r="C1024" i="8" s="1"/>
  <c r="C905" i="8"/>
  <c r="L828" i="8"/>
  <c r="C1026" i="8" s="1"/>
  <c r="L829" i="8"/>
  <c r="C1027" i="8" s="1"/>
  <c r="I900" i="8"/>
  <c r="C922" i="8"/>
  <c r="I856" i="8"/>
  <c r="N856" i="8" s="1"/>
  <c r="H624" i="8"/>
  <c r="C727" i="8" s="1"/>
  <c r="C856" i="8" l="1"/>
  <c r="L856" i="8"/>
  <c r="C1054" i="8" s="1"/>
  <c r="N900" i="8"/>
  <c r="L900" i="8"/>
  <c r="C1098" i="8" s="1"/>
  <c r="C900" i="8" l="1"/>
  <c r="I817" i="8"/>
  <c r="I818" i="8"/>
  <c r="N818" i="8" l="1"/>
  <c r="C818" i="8" s="1"/>
  <c r="L818" i="8"/>
  <c r="C1016" i="8" s="1"/>
  <c r="N817" i="8"/>
  <c r="C817" i="8" s="1"/>
  <c r="L817" i="8"/>
  <c r="C1015" i="8" s="1"/>
  <c r="I795" i="8" l="1"/>
  <c r="N795" i="8" s="1"/>
  <c r="I801" i="8"/>
  <c r="N801" i="8" s="1"/>
  <c r="C795" i="8" l="1"/>
  <c r="L795" i="8"/>
  <c r="C993" i="8" s="1"/>
  <c r="L801" i="8"/>
  <c r="C999" i="8" s="1"/>
  <c r="C801" i="8"/>
  <c r="C972" i="8" l="1"/>
  <c r="L972" i="8" s="1"/>
  <c r="C1170"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Emmanuel Krieger</author>
  </authors>
  <commentList>
    <comment ref="A1" authorId="0" shapeId="0" xr:uid="{F0AF8A3A-DA19-4324-9F9E-C5DC1988511A}">
      <text>
        <r>
          <rPr>
            <sz val="11"/>
            <color theme="1"/>
            <rFont val="Calibri"/>
            <family val="2"/>
          </rPr>
          <t>Cette colonne permet de lister les différents noms de groupe d'étiquettes présents pour présenter de façon différente les données sur les diagrammes de Sankey.</t>
        </r>
      </text>
    </comment>
    <comment ref="B1" authorId="0" shapeId="0" xr:uid="{AB23FAE8-EB9E-4772-AD54-A178AEEDCC2D}">
      <text>
        <r>
          <rPr>
            <sz val="11"/>
            <color theme="1"/>
            <rFont val="Calibri"/>
            <family val="2"/>
          </rPr>
          <t xml:space="preserve">Il existe trois types d'étiquettes qui peuvent êter utilisées : 
Etiquette_dimension : Cette étiquette permet de rajouter des dimensions de temps ou d'espace pour avoir plusieurs représentations (spatiales ou temporelles) de la filière.
Pour donner un exemple, plusieurs années peuvent être renseignées dans le même fichier pour toutes les données, et ces données sur la même filière pourront être affichées indépendamment pour chaque année.
Etiquette_noeud : Cette étiquette permet de rajouter une information sur des noeuds pour, par la suite, pouvoir les filtrer sur le diagramme de Sankey. Il pourra ainsi être choisi de n'afficher que certaines sous-parties de la filière étudiée.
Etiquette_flux : Cette étiquette permet de rajouter une information sur les flux pour pouvoir afficher des informations sur les flux et sur les données utilisées grâce à des codes couleurs différents. Un exemple serait le degré d'incertitude de la donnée, ou encore les sources utilisées.
</t>
        </r>
      </text>
    </comment>
    <comment ref="C1" authorId="0" shapeId="0" xr:uid="{4C8B5E20-D106-4F61-83FC-39F3D483767E}">
      <text>
        <r>
          <rPr>
            <sz val="11"/>
            <color theme="1"/>
            <rFont val="Calibri"/>
            <family val="2"/>
          </rPr>
          <t xml:space="preserve">Cette colonne rassemble toutes les étiquettes appartenant aux groupes d'étiquette définis en colonne A. 
Il faut lister tous les noms d'étiquettes en les séparant un double point. 
Exemple: nom1:nom2:nom3.
</t>
        </r>
      </text>
    </comment>
    <comment ref="D1" authorId="0" shapeId="0" xr:uid="{CC5A5561-9D63-46DA-8832-6709DF2F38BC}">
      <text>
        <r>
          <rPr>
            <sz val="11"/>
            <color theme="1"/>
            <rFont val="Calibri"/>
            <family val="2"/>
          </rPr>
          <t xml:space="preserve">Cette colonne permet de déterminer quelle palette de couleur (étant associée à un groupe d'étiquette) sera pris en compte pour la représentation graphique sous forme de diagramme de Sankey.
Pour ce faire, il faut placer un 1 sur la ligne du groupe d'étiquette choisi comme référence.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100-000001000000}">
      <text>
        <r>
          <rPr>
            <sz val="11"/>
            <color theme="1"/>
            <rFont val="Calibri"/>
            <family val="2"/>
            <scheme val="minor"/>
          </rPr>
          <t>Le niveau d'aggrégation rend compte du détail d'un produit. Il faut le lire                      comme étant, pour un niveau d’agrégation donné d'un produit n, la somme de                      ses produits désagrégés au niveau n+1.</t>
        </r>
      </text>
    </comment>
    <comment ref="B1" authorId="0" shapeId="0" xr:uid="{00000000-0006-0000-0100-000002000000}">
      <text>
        <r>
          <rPr>
            <sz val="11"/>
            <color theme="1"/>
            <rFont val="Calibri"/>
            <family val="2"/>
            <scheme val="minor"/>
          </rPr>
          <t>Liste des produits présents dans l'analyse de flux matière. 
 Ceux-ci doivent                     êtreprésentés dans l'ordre logique d'aggrégation des produits et doivent donc être                     compatibles avec les niveaux d'aggrégation donnés sur la colonne de gauche.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200-000001000000}">
      <text>
        <r>
          <rPr>
            <sz val="11"/>
            <color theme="1"/>
            <rFont val="Calibri"/>
            <family val="2"/>
            <scheme val="minor"/>
          </rPr>
          <t>Le niveau d'aggrégation rend compte du détail d'un secteur.                      Il faut le lire comme étant, pour un niveau d’agrégation donné d'un                      secteur n, la somme de ses secteurs désagrégés au niveau n+1.</t>
        </r>
      </text>
    </comment>
    <comment ref="B1" authorId="0" shapeId="0" xr:uid="{00000000-0006-0000-0200-000002000000}">
      <text>
        <r>
          <rPr>
            <sz val="11"/>
            <color theme="1"/>
            <rFont val="Calibri"/>
            <family val="2"/>
            <scheme val="minor"/>
          </rPr>
          <t>Liste des secteurs présents dans l'analyse de flux matière.                     
 Ceux-ci doivent être conformes aux niveaux d'aggrégation donnés sur la colonne de gauche.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300-000001000000}">
      <text>
        <r>
          <rPr>
            <sz val="11"/>
            <color theme="1"/>
            <rFont val="Calibri"/>
            <family val="2"/>
            <scheme val="minor"/>
          </rPr>
          <t>Le niveau d'aggrégation rend compte du détail d'un échange.                      Il faut le lire comme étant, pour un niveau d’agrégation donné d'un                      échange n, la somme de ses échanges désagrégés au niveau n+1.</t>
        </r>
      </text>
    </comment>
    <comment ref="B1" authorId="0" shapeId="0" xr:uid="{00000000-0006-0000-0300-000002000000}">
      <text>
        <r>
          <rPr>
            <sz val="11"/>
            <color theme="1"/>
            <rFont val="Calibri"/>
            <family val="2"/>
            <scheme val="minor"/>
          </rPr>
          <t>Liste des échanges présents dans l'analyse de flux matière. 
                     Ceux-ci doivent être conformes aux niveaux d'aggrégation donnés sur la colonne de gauche.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Utilisateur</author>
    <author/>
  </authors>
  <commentList>
    <comment ref="E1" authorId="0" shapeId="0" xr:uid="{EA4BC640-FB12-49A5-9B37-7FBD874ABBDF}">
      <text>
        <r>
          <rPr>
            <sz val="9"/>
            <color indexed="81"/>
            <rFont val="Tahoma"/>
            <family val="2"/>
          </rPr>
          <t>Voir la feuille "Sources" pour plus de détails</t>
        </r>
      </text>
    </comment>
    <comment ref="F1" authorId="0" shapeId="0" xr:uid="{2215C0EC-F952-43BA-A972-E4A6AE9CC909}">
      <text>
        <r>
          <rPr>
            <sz val="9"/>
            <color indexed="81"/>
            <rFont val="Tahoma"/>
            <family val="2"/>
          </rPr>
          <t>Année de collecte de la donnée</t>
        </r>
      </text>
    </comment>
    <comment ref="H1" authorId="1" shapeId="0" xr:uid="{0DE7AFA2-A68D-4DB8-BE6E-9163D773C9B5}">
      <text>
        <r>
          <rPr>
            <sz val="11"/>
            <color theme="1"/>
            <rFont val="Calibri"/>
            <family val="2"/>
            <scheme val="minor"/>
          </rPr>
          <t>Facteur de conversion</t>
        </r>
      </text>
    </comment>
    <comment ref="I1" authorId="1" shapeId="0" xr:uid="{2A033138-95E9-4D53-A7C7-670AF4807EC5}">
      <text>
        <r>
          <rPr>
            <sz val="11"/>
            <color theme="1"/>
            <rFont val="Calibri"/>
            <family val="2"/>
            <scheme val="minor"/>
          </rPr>
          <t>La quantité naturelle fait référence à la quantité exprimée                        dans l'unité utilisée dans la source de la donnée.</t>
        </r>
      </text>
    </comment>
    <comment ref="J1" authorId="1" shapeId="0" xr:uid="{55BC0B3B-FE7E-4C49-986D-6D0A9A383201}">
      <text>
        <r>
          <rPr>
            <sz val="11"/>
            <color theme="1"/>
            <rFont val="Calibri"/>
            <family val="2"/>
            <scheme val="minor"/>
          </rPr>
          <t>La quantité naturelle fait référence à la quantité exprimée                            dans l'unité utilisée dans la source de la donnée.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<sst xmlns="http://schemas.openxmlformats.org/spreadsheetml/2006/main" count="6789" uniqueCount="441">
  <si>
    <t>Color</t>
  </si>
  <si>
    <t>Diagramme</t>
  </si>
  <si>
    <t>levelTags</t>
  </si>
  <si>
    <t>Niveau Espèces</t>
  </si>
  <si>
    <t>Niveau Papiers</t>
  </si>
  <si>
    <t>Niveau Sciages</t>
  </si>
  <si>
    <t>Niveau Panneaux</t>
  </si>
  <si>
    <t>Niveau Energie</t>
  </si>
  <si>
    <t>Niveau Emballages</t>
  </si>
  <si>
    <t>Niveau Construction</t>
  </si>
  <si>
    <t>Niveau Ameublement</t>
  </si>
  <si>
    <t>1:2</t>
  </si>
  <si>
    <t>Niveau Fin de vie</t>
  </si>
  <si>
    <t>Niveau Connexes</t>
  </si>
  <si>
    <t>Niveau Chimie</t>
  </si>
  <si>
    <t>Type de noeud</t>
  </si>
  <si>
    <t>nodeTags</t>
  </si>
  <si>
    <t>produit:secteur:echange</t>
  </si>
  <si>
    <t>#000083:#05ffff:#fc5500</t>
  </si>
  <si>
    <t>Espèces</t>
  </si>
  <si>
    <t>Résineux-Feuillus:Résineux:Feuillus</t>
  </si>
  <si>
    <t>#0B2E59:#0D6759:#7AB317</t>
  </si>
  <si>
    <t>Etapes</t>
  </si>
  <si>
    <t>Ressources:1T:2&amp;3T:Produits finis:Fin de vie</t>
  </si>
  <si>
    <t>#67917A:#170409:#B8AF03:#CCBF82:#E33258</t>
  </si>
  <si>
    <t>Type de bois</t>
  </si>
  <si>
    <t>Sylviculture:BE:Energie:BI:Papiers:Panneaux:BO:Ameublement:Construction:Emballages:Fin de vie</t>
  </si>
  <si>
    <t>Niveau d'aggrégation</t>
  </si>
  <si>
    <t>Noeuds</t>
  </si>
  <si>
    <t>Bois vivant</t>
  </si>
  <si>
    <t>Résineux-Feuillus</t>
  </si>
  <si>
    <t>Ressources</t>
  </si>
  <si>
    <t>Sylviculture</t>
  </si>
  <si>
    <t>Bois mort au sol</t>
  </si>
  <si>
    <t>Bois mort sur pied</t>
  </si>
  <si>
    <t>Bois récolté</t>
  </si>
  <si>
    <t>0</t>
  </si>
  <si>
    <t>Bois d'œuvre</t>
  </si>
  <si>
    <t>BO</t>
  </si>
  <si>
    <t>VEM</t>
  </si>
  <si>
    <t>Bois d'œuvre F</t>
  </si>
  <si>
    <t>Feuillus</t>
  </si>
  <si>
    <t>Bois d'œuvre R</t>
  </si>
  <si>
    <t>Résineux</t>
  </si>
  <si>
    <t>2</t>
  </si>
  <si>
    <t>Bois tropicaux</t>
  </si>
  <si>
    <t>Bois d'industrie</t>
  </si>
  <si>
    <t>BI</t>
  </si>
  <si>
    <t>1</t>
  </si>
  <si>
    <t>Bois d'industrie R</t>
  </si>
  <si>
    <t>Bois d'industrie F</t>
  </si>
  <si>
    <t>BI recyclé</t>
  </si>
  <si>
    <t>Carbone 4</t>
  </si>
  <si>
    <t>Matière première de recyclage</t>
  </si>
  <si>
    <t>Papier à recycler</t>
  </si>
  <si>
    <t>Papiers</t>
  </si>
  <si>
    <t>Sciages et autres</t>
  </si>
  <si>
    <t>1T</t>
  </si>
  <si>
    <t>Sciages F</t>
  </si>
  <si>
    <t>08 - Sciages bruts de Chêne</t>
  </si>
  <si>
    <t>09 - Sciages bruts de Hêtre</t>
  </si>
  <si>
    <t>10 - Sciages bruts d'autres feuillus tempérés</t>
  </si>
  <si>
    <t>Sciages R</t>
  </si>
  <si>
    <t>12 - Sciages bruts de sapin-épicéa</t>
  </si>
  <si>
    <t>13 - Sciages bruts de Douglas</t>
  </si>
  <si>
    <t>14 - Sciages bruts d'autres résineux</t>
  </si>
  <si>
    <t>15 - Sciages bruts de Pin maritime</t>
  </si>
  <si>
    <t>Sciages tropicaux</t>
  </si>
  <si>
    <t>Production FR de merrains et bois sous rails</t>
  </si>
  <si>
    <t>Traverses</t>
  </si>
  <si>
    <t>2:3</t>
  </si>
  <si>
    <t>Merrains</t>
  </si>
  <si>
    <t>Autres types de sciages</t>
  </si>
  <si>
    <t>3</t>
  </si>
  <si>
    <t>CLT</t>
  </si>
  <si>
    <t>BMA</t>
  </si>
  <si>
    <t>BM</t>
  </si>
  <si>
    <t>BMR</t>
  </si>
  <si>
    <t>Poutre en I</t>
  </si>
  <si>
    <t>Carrelet</t>
  </si>
  <si>
    <t>29 - Produits imprégnés (bruts, sciés ou rabotés)</t>
  </si>
  <si>
    <t>4</t>
  </si>
  <si>
    <t>20 - Produits rabotés</t>
  </si>
  <si>
    <t>20b - Produits collés</t>
  </si>
  <si>
    <t>Emballages en bois</t>
  </si>
  <si>
    <t>Produits finis</t>
  </si>
  <si>
    <t>Emballages</t>
  </si>
  <si>
    <t>Emballages lourds</t>
  </si>
  <si>
    <t>Palettes</t>
  </si>
  <si>
    <t>3:4</t>
  </si>
  <si>
    <t>Emballages légers</t>
  </si>
  <si>
    <t>Cagettes</t>
  </si>
  <si>
    <t>Caisses à vin</t>
  </si>
  <si>
    <t>Emballages industriels</t>
  </si>
  <si>
    <t>Caisses</t>
  </si>
  <si>
    <t>Tonneaux</t>
  </si>
  <si>
    <t>Pâte à papier</t>
  </si>
  <si>
    <t>Pâte mécanique</t>
  </si>
  <si>
    <t>Pâte chimique</t>
  </si>
  <si>
    <t>Pâte semi-chimique</t>
  </si>
  <si>
    <t>Papiers/cartons</t>
  </si>
  <si>
    <t>Emballage et conditionnement carton</t>
  </si>
  <si>
    <t>Spécialité/papier d'hygiène</t>
  </si>
  <si>
    <t>Usage graphique/ journal</t>
  </si>
  <si>
    <t>Résidus de pâte à papier</t>
  </si>
  <si>
    <t>Meubles à base de bois</t>
  </si>
  <si>
    <t>Ameublement</t>
  </si>
  <si>
    <t>Cuisine</t>
  </si>
  <si>
    <t>Salle de bain</t>
  </si>
  <si>
    <t>Placard</t>
  </si>
  <si>
    <t>Bureau et magasin</t>
  </si>
  <si>
    <t>Meuble meublant</t>
  </si>
  <si>
    <t>Sommier</t>
  </si>
  <si>
    <t>Sièges</t>
  </si>
  <si>
    <t>Objets en liège</t>
  </si>
  <si>
    <t>Granulés</t>
  </si>
  <si>
    <t>BE</t>
  </si>
  <si>
    <t>Connexes</t>
  </si>
  <si>
    <t>Ressources:1T:2&amp;3T</t>
  </si>
  <si>
    <t>BE:BO:BI</t>
  </si>
  <si>
    <t>Connexes 1T</t>
  </si>
  <si>
    <t>PCS 1T-Feuillus</t>
  </si>
  <si>
    <t>PCS 1T-Résineux</t>
  </si>
  <si>
    <t>Connexes 2&amp;3T</t>
  </si>
  <si>
    <t>2&amp;3T</t>
  </si>
  <si>
    <t>Connexes 2&amp;3T-Feuillus</t>
  </si>
  <si>
    <t>Connexes 2&amp;3T-Résineux</t>
  </si>
  <si>
    <t>Produits connexes du sciage destinés à la trituration</t>
  </si>
  <si>
    <t>Produits connexes du sciage non destinés à la trituration</t>
  </si>
  <si>
    <t>VEM:Carbone 4</t>
  </si>
  <si>
    <t>Placages et panneaux à base de bois</t>
  </si>
  <si>
    <t>Panneaux:BO:BI</t>
  </si>
  <si>
    <t>Panneaux</t>
  </si>
  <si>
    <t>BI:Panneaux</t>
  </si>
  <si>
    <t>Carbone 4:AF Filières</t>
  </si>
  <si>
    <t>Panneaux de particules</t>
  </si>
  <si>
    <t>MDF/HDF</t>
  </si>
  <si>
    <t>MDF</t>
  </si>
  <si>
    <t>HDF</t>
  </si>
  <si>
    <t>Panneaux de fibres dures</t>
  </si>
  <si>
    <t>Panneaux flexibles de fibre de bois</t>
  </si>
  <si>
    <t>Panneaux rigides de fibre de bois</t>
  </si>
  <si>
    <t>OSB</t>
  </si>
  <si>
    <t>Placages</t>
  </si>
  <si>
    <t>Contreplaqués</t>
  </si>
  <si>
    <t>Bois moulé</t>
  </si>
  <si>
    <t>Autres déchets bois</t>
  </si>
  <si>
    <t>Fin de vie</t>
  </si>
  <si>
    <t>Déchets bois du bâtiment</t>
  </si>
  <si>
    <t>Fin de vie:Construction</t>
  </si>
  <si>
    <t>Déchets Meubles à base de bois</t>
  </si>
  <si>
    <t>Fin de vie:Ameublement</t>
  </si>
  <si>
    <t>Palettes en fin de vie</t>
  </si>
  <si>
    <t>Fin de vie:Emballages</t>
  </si>
  <si>
    <t>Palettes à reconditionner</t>
  </si>
  <si>
    <t>Bois énergie</t>
  </si>
  <si>
    <t>BE:Energie</t>
  </si>
  <si>
    <t>Bûches</t>
  </si>
  <si>
    <t>Plaquettes</t>
  </si>
  <si>
    <t>Parquets</t>
  </si>
  <si>
    <t>Connexes panneaux</t>
  </si>
  <si>
    <t>Connexes de transformations du BI (hors papetiers)</t>
  </si>
  <si>
    <t>Colle</t>
  </si>
  <si>
    <t>Fabrication d'emballages bois</t>
  </si>
  <si>
    <t>AF Filières</t>
  </si>
  <si>
    <t>Fabrication palettes</t>
  </si>
  <si>
    <t>Réparation palettes</t>
  </si>
  <si>
    <t>Fabrication ELB</t>
  </si>
  <si>
    <t>Fabrication emballages industriels</t>
  </si>
  <si>
    <t>Fabrication tonneaux</t>
  </si>
  <si>
    <t>Exploitation forestière</t>
  </si>
  <si>
    <t>Pertes de récolte</t>
  </si>
  <si>
    <t>Production biologique</t>
  </si>
  <si>
    <t>Mortalité</t>
  </si>
  <si>
    <t>Prélèvements</t>
  </si>
  <si>
    <t>Stock initial</t>
  </si>
  <si>
    <t>Stock final</t>
  </si>
  <si>
    <t>Scieries</t>
  </si>
  <si>
    <t>Scieries R</t>
  </si>
  <si>
    <t>Scieries F</t>
  </si>
  <si>
    <t>Scieries T</t>
  </si>
  <si>
    <t>Fabrication de pâte à papier</t>
  </si>
  <si>
    <t>Fabrication papiers cartons</t>
  </si>
  <si>
    <t>Autres produits à base de pâte</t>
  </si>
  <si>
    <t>Consommation 2nde et 3eme transformation</t>
  </si>
  <si>
    <t>Construction/rénovation</t>
  </si>
  <si>
    <t>Construction</t>
  </si>
  <si>
    <t>Eléments de structure</t>
  </si>
  <si>
    <t>Ossature bois</t>
  </si>
  <si>
    <t>Parois porteuses de façades</t>
  </si>
  <si>
    <t>5</t>
  </si>
  <si>
    <t>Parois porteuses internes</t>
  </si>
  <si>
    <t>Poteaux poutres</t>
  </si>
  <si>
    <t>Porteurs verticaux</t>
  </si>
  <si>
    <t>Parois ossatures de remplissage interne</t>
  </si>
  <si>
    <t>Planchers</t>
  </si>
  <si>
    <t>Parois ossatures de remplissage en façades (non porteuses)</t>
  </si>
  <si>
    <t>Système constructif mixte</t>
  </si>
  <si>
    <t>Façade ossature bois sur supports hors filière bois</t>
  </si>
  <si>
    <t>Planchers mixte bois-béton</t>
  </si>
  <si>
    <t>Charpentes</t>
  </si>
  <si>
    <t>Charpente industrielle</t>
  </si>
  <si>
    <t>Charpentes industrielles en bois</t>
  </si>
  <si>
    <t>Charpente traditionnelle</t>
  </si>
  <si>
    <t>Pannes, fermes et chevrons bois</t>
  </si>
  <si>
    <t>Pannes, fermes et chevrons en lamellé collé</t>
  </si>
  <si>
    <t>Système mixte chevrons bois / pannes et fermes autres</t>
  </si>
  <si>
    <t>Bois support de couverture</t>
  </si>
  <si>
    <t>Structure porteuse de la toiture-terrasse</t>
  </si>
  <si>
    <t>Support bois de la toiture terrasse</t>
  </si>
  <si>
    <t>Support lamellé collé de la toiture terrasse</t>
  </si>
  <si>
    <t>Bois dans l'isolation</t>
  </si>
  <si>
    <t>Bois d'ITE</t>
  </si>
  <si>
    <t>4:5</t>
  </si>
  <si>
    <t>Fibre bois isolante</t>
  </si>
  <si>
    <t>Aménagement intérieur</t>
  </si>
  <si>
    <t>Revêtement des sols</t>
  </si>
  <si>
    <t>Parquets massifs</t>
  </si>
  <si>
    <t>Parquets contre-collés</t>
  </si>
  <si>
    <t>Stratifiés</t>
  </si>
  <si>
    <t>Planchers-plaque</t>
  </si>
  <si>
    <t>Escaliers</t>
  </si>
  <si>
    <t>Escaliers mixtes bois/acier (garde-corps ou mains courantes simple face)</t>
  </si>
  <si>
    <t>Escaliers bois 100% (garde-corps ou mains courantes simple face)</t>
  </si>
  <si>
    <t>Garde corps</t>
  </si>
  <si>
    <t>3:4:5</t>
  </si>
  <si>
    <t>Portes</t>
  </si>
  <si>
    <t>Portes palières (bois)</t>
  </si>
  <si>
    <t>Porte coupe-feu (bois)</t>
  </si>
  <si>
    <t>Portes intérieures non techniques</t>
  </si>
  <si>
    <t>Porte d’hôtel (isolation acoustique et coupe-feu)</t>
  </si>
  <si>
    <t>Portes de bureau (isolation acoustique)</t>
  </si>
  <si>
    <t>Cloisons</t>
  </si>
  <si>
    <t>Cloisons non porteuses (bois)</t>
  </si>
  <si>
    <t>Cloisonnement du bâtiment (fixe ou démontable)</t>
  </si>
  <si>
    <t>Cloisons des pièces humides</t>
  </si>
  <si>
    <t>Cloisons coupe-feu</t>
  </si>
  <si>
    <t>Lambris</t>
  </si>
  <si>
    <t>Plafonds en bois</t>
  </si>
  <si>
    <t>Doublage intérieur bois des murs</t>
  </si>
  <si>
    <t>Profils d'intérieur (plinthes, etc.)</t>
  </si>
  <si>
    <t>Menuiseries et aménagements extérieurs</t>
  </si>
  <si>
    <t>Fenêtres et portes</t>
  </si>
  <si>
    <t>Fenêtres bois</t>
  </si>
  <si>
    <t>Fenêtres mixte bois/aluminium</t>
  </si>
  <si>
    <t>Fenêtres de toits en bois</t>
  </si>
  <si>
    <t>Volets (battants, coulissants, roulants, Persiennes/Jalousies)</t>
  </si>
  <si>
    <t>Portes d'entrées (bois &amp; mixte bois/verre)</t>
  </si>
  <si>
    <t>Portes de garage</t>
  </si>
  <si>
    <t>Platelage</t>
  </si>
  <si>
    <t>Toiture terrasse revêtement bois</t>
  </si>
  <si>
    <t>Platelage au sol</t>
  </si>
  <si>
    <t>Parement verticaux exterieurs</t>
  </si>
  <si>
    <t>Revêtements en bois des façades / Bardage bois</t>
  </si>
  <si>
    <t>Habillages</t>
  </si>
  <si>
    <t>Éléments rapportés en façade et brise-soleils</t>
  </si>
  <si>
    <t>Planches de rives</t>
  </si>
  <si>
    <t>Sous-faces / avancée de toiture</t>
  </si>
  <si>
    <t>Eléments architecturaux spécifiques</t>
  </si>
  <si>
    <t>Clôtures</t>
  </si>
  <si>
    <t>Portails bois</t>
  </si>
  <si>
    <t>Panneaux pare-vue</t>
  </si>
  <si>
    <t>Balcons</t>
  </si>
  <si>
    <t>Bois de chantier</t>
  </si>
  <si>
    <t>Coffrage/chantier</t>
  </si>
  <si>
    <t>Autres usages</t>
  </si>
  <si>
    <t>Energie</t>
  </si>
  <si>
    <t>Particulier</t>
  </si>
  <si>
    <t>Poele/Insert/foyer fermé</t>
  </si>
  <si>
    <t>Foyer ouvert</t>
  </si>
  <si>
    <t>Chaudière</t>
  </si>
  <si>
    <t>Collectif et industriel</t>
  </si>
  <si>
    <t>Chaleur industrielle</t>
  </si>
  <si>
    <t>Réseaux de chaleur</t>
  </si>
  <si>
    <t>Cogénération</t>
  </si>
  <si>
    <t>Energie interne</t>
  </si>
  <si>
    <t>Production de granulés</t>
  </si>
  <si>
    <t>Chimie</t>
  </si>
  <si>
    <t>Extractibles du bois</t>
  </si>
  <si>
    <t>Textile (Viscose, Tencel, Modal etc.)</t>
  </si>
  <si>
    <t>Biocarburants</t>
  </si>
  <si>
    <t>Gazéification</t>
  </si>
  <si>
    <t>Fibres</t>
  </si>
  <si>
    <t>Extraction de la lignine</t>
  </si>
  <si>
    <t>Bois hors forêt</t>
  </si>
  <si>
    <t>Usines de placages et panneaux à base de bois</t>
  </si>
  <si>
    <t>Panneaux:BI:BO</t>
  </si>
  <si>
    <t>Usines de contreplaqués</t>
  </si>
  <si>
    <t>Usines de déroulage/ tranchage</t>
  </si>
  <si>
    <t>Usines de panneaux</t>
  </si>
  <si>
    <t>Panneaux:BI</t>
  </si>
  <si>
    <t>Déchets bois</t>
  </si>
  <si>
    <t>ISDND</t>
  </si>
  <si>
    <t>Réemploi/Réutilisation</t>
  </si>
  <si>
    <t>Valorisation énergétique</t>
  </si>
  <si>
    <t>Valorisation matière</t>
  </si>
  <si>
    <t>Autres exutoires</t>
  </si>
  <si>
    <t>Collecte papiers/cartons</t>
  </si>
  <si>
    <t>Fin de vie:Papiers</t>
  </si>
  <si>
    <t>Collecte autres déchets bois</t>
  </si>
  <si>
    <t>Collecte déchets bois du bâtiment</t>
  </si>
  <si>
    <t>Démolition</t>
  </si>
  <si>
    <t>Collecte Meubles à base de bois</t>
  </si>
  <si>
    <t>Collecte palettes</t>
  </si>
  <si>
    <t>Auto-approvisionnement et circuits courts</t>
  </si>
  <si>
    <t>Circuit professionnel</t>
  </si>
  <si>
    <t>01 - Plants de pépinière</t>
  </si>
  <si>
    <t>06 - Services des coopératives forestières</t>
  </si>
  <si>
    <t>63 - Transports de bois à partir de la forêt</t>
  </si>
  <si>
    <t>45 - Articles en papier ou en carton</t>
  </si>
  <si>
    <t>BI:Papiers</t>
  </si>
  <si>
    <t>57 - Travaux de charpente</t>
  </si>
  <si>
    <t>58 - Travaux de couverture par éléments</t>
  </si>
  <si>
    <t>59 - Travaux de maçonnerie générale et gros œuvre de bâtiment</t>
  </si>
  <si>
    <t>52 - Génie civil</t>
  </si>
  <si>
    <t>60 - Travaux d'installation de chauffage au bois</t>
  </si>
  <si>
    <t>48 - Autres produits manufacturiés (instruments de musique, jeux et jouets…)</t>
  </si>
  <si>
    <t>51 - Promotion immobilière de bâtiments et ouvrages en bois</t>
  </si>
  <si>
    <t>55 - Agencement de lieux de vente</t>
  </si>
  <si>
    <t>61 - Commerce de gros de produits bois</t>
  </si>
  <si>
    <t>62 - Commerce de détail de produits bois</t>
  </si>
  <si>
    <t>64 - Divers services de support à la filière</t>
  </si>
  <si>
    <t>Addition au stock</t>
  </si>
  <si>
    <t>Prélèvements BIBE</t>
  </si>
  <si>
    <t>Utilisation papiers/cartons</t>
  </si>
  <si>
    <t>Fabrication de parquet</t>
  </si>
  <si>
    <t>Achats directs d'emballages</t>
  </si>
  <si>
    <t>Achats directs de meubles</t>
  </si>
  <si>
    <t>Utilisation</t>
  </si>
  <si>
    <t>Consommation finale</t>
  </si>
  <si>
    <t>Origine</t>
  </si>
  <si>
    <t>Destination</t>
  </si>
  <si>
    <t>Nom du groupe d'étiquette</t>
  </si>
  <si>
    <t>Type d'étiquette</t>
  </si>
  <si>
    <t>Etiquettes</t>
  </si>
  <si>
    <t>Diagramme/Niveau Espèces</t>
  </si>
  <si>
    <t>Niveau Sciages/Diagramme</t>
  </si>
  <si>
    <t>Niveau Panneaux/Diagramme</t>
  </si>
  <si>
    <t>Niveau Papiers/Diagramme</t>
  </si>
  <si>
    <t>Niveau Energie/Diagramme</t>
  </si>
  <si>
    <t>Niveau Emballages/Diagramme</t>
  </si>
  <si>
    <t>Niveau Construction/Diagramme</t>
  </si>
  <si>
    <t>Niveau Ameublement/Diagramme</t>
  </si>
  <si>
    <t>Niveau Fin de vie/Diagramme</t>
  </si>
  <si>
    <t>Niveau Connexes/Diagramme</t>
  </si>
  <si>
    <t>Niveau Chimie/Diagramme</t>
  </si>
  <si>
    <t>AF Filières:Carbone 4</t>
  </si>
  <si>
    <t>International</t>
  </si>
  <si>
    <t>Données</t>
  </si>
  <si>
    <t>dataTags</t>
  </si>
  <si>
    <t>bois mort sur pied</t>
  </si>
  <si>
    <t>#005e54:#c2bb00:#c2bb00:#e1523d:#003547:#e1523d:#53b279:#7a577a:#ECE5CE:#7a577a:#f57304</t>
  </si>
  <si>
    <t>Calcul</t>
  </si>
  <si>
    <t>m3</t>
  </si>
  <si>
    <t>IFN</t>
  </si>
  <si>
    <t>AGRESTE</t>
  </si>
  <si>
    <t>FCBA + Calcul Pôle emballage bois</t>
  </si>
  <si>
    <t>2019/2021</t>
  </si>
  <si>
    <t>FCBA (Memento 2022)</t>
  </si>
  <si>
    <t>t</t>
  </si>
  <si>
    <t>COPACEL</t>
  </si>
  <si>
    <t>Pôle emballage bois</t>
  </si>
  <si>
    <t>Calcul Lochu</t>
  </si>
  <si>
    <t>Calcul UIPP</t>
  </si>
  <si>
    <t>Calcul UIPC</t>
  </si>
  <si>
    <t>BNR</t>
  </si>
  <si>
    <t>GDBAT</t>
  </si>
  <si>
    <t>REP DEA</t>
  </si>
  <si>
    <t>VALOPAL</t>
  </si>
  <si>
    <t>u</t>
  </si>
  <si>
    <t>Pôle Emballage Bois</t>
  </si>
  <si>
    <t>Mu</t>
  </si>
  <si>
    <t>FAO</t>
  </si>
  <si>
    <t>Calcul REP DEA</t>
  </si>
  <si>
    <t>t de produit</t>
  </si>
  <si>
    <t>ProPellet</t>
  </si>
  <si>
    <t>FCBA (GDBAT)</t>
  </si>
  <si>
    <t>FCBA (VALOPAL)</t>
  </si>
  <si>
    <t>AGRESTE Douanes</t>
  </si>
  <si>
    <t>Source</t>
  </si>
  <si>
    <t>Année</t>
  </si>
  <si>
    <t>Type de données</t>
  </si>
  <si>
    <t>Unité naturelle</t>
  </si>
  <si>
    <t>Taux d'humidité</t>
  </si>
  <si>
    <t>value</t>
  </si>
  <si>
    <t>Equilibre matière ?</t>
  </si>
  <si>
    <t>Facteur de conversion (t/m3)</t>
  </si>
  <si>
    <t>Consommation</t>
  </si>
  <si>
    <t>Hypothèse : 5.5 m3 de pertes de récolte pour 100 m3 prélevé (AF Filières)</t>
  </si>
  <si>
    <t>Production</t>
  </si>
  <si>
    <t>Hypothèse : intégralité des importations COPACEL "pâte mécanique et autres pâtes est supposée être de la pâte mécanique</t>
  </si>
  <si>
    <t>Hypothèse : efficacité usine 1:1 et approvisionnement 100% connexes</t>
  </si>
  <si>
    <t>Hypothèse : répartition équitable MDF/HDF</t>
  </si>
  <si>
    <t>Hypothèse : intégralité de la production destinée à la construction</t>
  </si>
  <si>
    <t>idem</t>
  </si>
  <si>
    <t>Hypothèse : répartition Carbone 4</t>
  </si>
  <si>
    <t>Hypothèse : efficacité usine 1:1</t>
  </si>
  <si>
    <t>Hypothèse : intégralité de la production COPACEL est de la pâte chimique, en accord avec les données FAO</t>
  </si>
  <si>
    <t>Hypothèse : production FCBA MDF/HDF répartie équitablement entre MDF et HDF</t>
  </si>
  <si>
    <t>Hypothèse : production FCBA "panneaux de fibres dures répartie équitablement entre les panneaux rigides et les panneaux flexibles</t>
  </si>
  <si>
    <t>Hypothèse : division MDF/HDF équitable entre HDF et MDF</t>
  </si>
  <si>
    <t>Hypothèse : division panneaux de fibres dures équitable entre panneaux rigides et flexibles</t>
  </si>
  <si>
    <t>BACCFIRE 1000m3</t>
  </si>
  <si>
    <t>BACCFIRE 1000t</t>
  </si>
  <si>
    <t>Carbone 4 1000t</t>
  </si>
  <si>
    <t>Carbone 4 1000m3</t>
  </si>
  <si>
    <t>AF Filières 1000t</t>
  </si>
  <si>
    <t>AF Filières 1000m3</t>
  </si>
  <si>
    <t>VEM:AF Filières:Carbone 4</t>
  </si>
  <si>
    <t>Hypothèse : inclue les imports pour autres usages dont sciages F est le seul antécédent</t>
  </si>
  <si>
    <t>Produits de construction</t>
  </si>
  <si>
    <t>Hypothèse : les importations de construction sont entièrement destinées à l'aménagement intérieur</t>
  </si>
  <si>
    <t>Produits en fin de vie</t>
  </si>
  <si>
    <t>Système constructif</t>
  </si>
  <si>
    <t>BE:Fin de vie</t>
  </si>
  <si>
    <t>Papiers:Fin de vie</t>
  </si>
  <si>
    <t>BE:Sylviculture</t>
  </si>
  <si>
    <t>VEM:Carbone 4:AF Filières:EVEA-UGE/1:2:3</t>
  </si>
  <si>
    <t>1:2:3:4/VEM:Carbone 4:AF Filières:EVEA-UGE</t>
  </si>
  <si>
    <t>1:2:3/VEM:Carbone 4:AF Filières:EVEA-UGE</t>
  </si>
  <si>
    <t>1:2/VEM:Carbone 4:AF Filières:EVEA-UGE</t>
  </si>
  <si>
    <t>1:2:3:4:5/VEM:Carbone 4:AF Filières:EVEA-UGE</t>
  </si>
  <si>
    <t>AF Filières 1000m3:AF Filières 1000t:Carbone 4 1000m3:Carbone 4 1000t:EVEA-UGE 1000m3:EVEA-UGE 1000t:BACCFIRE 1000m3:BACCFIRE 1000t</t>
  </si>
  <si>
    <t>AF Filières:EVEA-UGE</t>
  </si>
  <si>
    <t>EVEA-UGE</t>
  </si>
  <si>
    <t>Carbone 4:AF Filières:EVEA-UGE</t>
  </si>
  <si>
    <t>VEM:EVEA-UGE</t>
  </si>
  <si>
    <t>VEM:AF Filières:EVEA-UGE</t>
  </si>
  <si>
    <t>VEM:Carbone 4:AF Filières:EVEA-UGE</t>
  </si>
  <si>
    <t>VEM:Carbone 4:EVEA-UGE</t>
  </si>
  <si>
    <t>Carbone 4:EVEA-UGE</t>
  </si>
  <si>
    <t>EVEA-UGE:Carbone 4</t>
  </si>
  <si>
    <t>EVEA-UGE 1000t</t>
  </si>
  <si>
    <t>EVEA-UGE 1000m3</t>
  </si>
  <si>
    <t>Hypothèse : pas d'info sur la répartition résineux/feuillus</t>
  </si>
  <si>
    <t>BLC</t>
  </si>
  <si>
    <t>Catégorie noeud</t>
  </si>
  <si>
    <t>Produit fini</t>
  </si>
  <si>
    <t>Produit fini énergétique</t>
  </si>
  <si>
    <t>Produit fini:Produit fini énergétique</t>
  </si>
  <si>
    <t>#0B2E59:#0D6759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</si>
</sst>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0"/>
    <numFmt numFmtId="165" formatCode="0.000"/>
    <numFmt numFmtId="166" formatCode="_-* #,##0_-;\-* #,##0_-;_-* &quot;-&quot;??_-;_-@_-"/>
  </numFmts>
  <fonts count="11" x14ac:knownFonts="1">
    <font>
      <sz val="11"/>
      <color theme="1"/>
      <name val="Calibri"/>
      <family val="2"/>
      <scheme val="minor"/>
    </font>
    <font>
      <b/>
      <sz val="11"/>
      <name val="Calibri"/>
      <family val="2"/>
    </font>
    <font>
      <b/>
      <sz val="11"/>
      <color rgb="FFFFFFFF"/>
      <name val="Calibri"/>
      <family val="2"/>
    </font>
    <font>
      <b/>
      <sz val="11"/>
      <color rgb="FF000000"/>
      <name val="Calibri"/>
      <family val="2"/>
    </font>
    <font>
      <b/>
      <sz val="10"/>
      <color theme="0"/>
      <name val="Verdana"/>
      <family val="2"/>
    </font>
    <font>
      <sz val="11"/>
      <color rgb="FF000000"/>
      <name val="Calibri"/>
      <family val="2"/>
    </font>
    <font>
      <sz val="11"/>
      <color theme="1"/>
      <name val="Calibri"/>
      <family val="2"/>
    </font>
    <font>
      <b/>
      <sz val="11"/>
      <color theme="1"/>
      <name val="Calibri"/>
      <family val="2"/>
      <scheme val="minor"/>
    </font>
    <font>
      <sz val="8"/>
      <name val="Calibri"/>
      <family val="2"/>
      <scheme val="minor"/>
    </font>
    <font>
      <sz val="9"/>
      <color indexed="81"/>
      <name val="Tahoma"/>
      <family val="2"/>
    </font>
    <font>
      <sz val="11"/>
      <color theme="1"/>
      <name val="Calibri"/>
      <family val="2"/>
      <scheme val="minor"/>
    </font>
  </fonts>
  <fills count="14">
    <fill>
      <patternFill patternType="none"/>
    </fill>
    <fill>
      <patternFill patternType="gray125"/>
    </fill>
    <fill>
      <patternFill patternType="solid">
        <fgColor rgb="FF9BBB59"/>
      </patternFill>
    </fill>
    <fill>
      <patternFill patternType="solid">
        <fgColor rgb="FF4F81BD"/>
      </patternFill>
    </fill>
    <fill>
      <patternFill patternType="solid">
        <fgColor rgb="FFFFFFFF"/>
      </patternFill>
    </fill>
    <fill>
      <patternFill patternType="solid">
        <fgColor rgb="FFBCCADB"/>
      </patternFill>
    </fill>
    <fill>
      <patternFill patternType="solid">
        <fgColor rgb="FF7995B6"/>
      </patternFill>
    </fill>
    <fill>
      <patternFill patternType="solid">
        <fgColor rgb="FF366092"/>
      </patternFill>
    </fill>
    <fill>
      <patternFill patternType="solid">
        <fgColor rgb="FFD7DFE9"/>
      </patternFill>
    </fill>
    <fill>
      <patternFill patternType="solid">
        <fgColor rgb="FFAFBFD3"/>
      </patternFill>
    </fill>
    <fill>
      <patternFill patternType="solid">
        <fgColor rgb="FF86A0BE"/>
      </patternFill>
    </fill>
    <fill>
      <patternFill patternType="solid">
        <fgColor rgb="FF5E80A8"/>
      </patternFill>
    </fill>
    <fill>
      <patternFill patternType="solid">
        <fgColor rgb="FF87A9D2"/>
      </patternFill>
    </fill>
    <fill>
      <patternFill patternType="solid">
        <fgColor theme="6"/>
        <bgColor rgb="FFB4C7DC"/>
      </patternFill>
    </fill>
  </fills>
  <borders count="10">
    <border>
      <left/>
      <right/>
      <top/>
      <bottom/>
      <diagonal/>
    </border>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style="dashDot">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rgb="FF000000"/>
      </left>
      <right style="thin">
        <color rgb="FF000000"/>
      </right>
      <top/>
      <bottom style="dashed">
        <color rgb="FF000000"/>
      </bottom>
      <diagonal/>
    </border>
    <border>
      <left style="thin">
        <color auto="1"/>
      </left>
      <right style="thin">
        <color auto="1"/>
      </right>
      <top/>
      <bottom/>
      <diagonal/>
    </border>
  </borders>
  <cellStyleXfs count="3">
    <xf numFmtId="0" fontId="0" fillId="0" borderId="1"/>
    <xf numFmtId="9" fontId="10" fillId="0" borderId="1" applyFont="0" applyFill="0" applyBorder="0" applyAlignment="0" applyProtection="0"/>
    <xf numFmtId="43" fontId="10" fillId="0" borderId="1" applyFont="0" applyFill="0" applyBorder="0" applyAlignment="0" applyProtection="0"/>
  </cellStyleXfs>
  <cellXfs count="54">
    <xf numFmtId="0" fontId="0" fillId="0" borderId="0" xfId="0" applyBorder="1"/>
    <xf numFmtId="0" fontId="2" fillId="2" borderId="2" xfId="0" applyFont="1" applyFill="1" applyBorder="1" applyAlignment="1">
      <alignment vertical="top" wrapText="1" shrinkToFit="1"/>
    </xf>
    <xf numFmtId="0" fontId="0" fillId="0" borderId="3" xfId="0" applyBorder="1" applyAlignment="1">
      <alignment horizontal="center" vertical="center"/>
    </xf>
    <xf numFmtId="0" fontId="2" fillId="3" borderId="2" xfId="0" applyFont="1" applyFill="1" applyBorder="1" applyAlignment="1">
      <alignment vertical="top" wrapText="1" shrinkToFit="1"/>
    </xf>
    <xf numFmtId="0" fontId="0" fillId="4" borderId="5" xfId="0" applyFill="1" applyBorder="1" applyAlignment="1">
      <alignment horizontal="center" vertical="center"/>
    </xf>
    <xf numFmtId="0" fontId="0" fillId="5" borderId="4" xfId="0" applyFill="1" applyBorder="1" applyAlignment="1">
      <alignment horizontal="center" vertical="center"/>
    </xf>
    <xf numFmtId="0" fontId="0" fillId="5" borderId="3" xfId="0" applyFill="1" applyBorder="1" applyAlignment="1">
      <alignment horizontal="center" vertical="center"/>
    </xf>
    <xf numFmtId="0" fontId="0" fillId="6" borderId="4" xfId="0" applyFill="1" applyBorder="1" applyAlignment="1">
      <alignment horizontal="center" vertical="center"/>
    </xf>
    <xf numFmtId="0" fontId="0" fillId="6" borderId="3" xfId="0" applyFill="1" applyBorder="1" applyAlignment="1">
      <alignment horizontal="center" vertical="center"/>
    </xf>
    <xf numFmtId="0" fontId="0" fillId="7" borderId="4" xfId="0" applyFill="1" applyBorder="1" applyAlignment="1">
      <alignment horizontal="center" vertical="center"/>
    </xf>
    <xf numFmtId="0" fontId="0" fillId="7" borderId="3" xfId="0" applyFill="1" applyBorder="1" applyAlignment="1">
      <alignment horizontal="center" vertical="center"/>
    </xf>
    <xf numFmtId="0" fontId="0" fillId="8" borderId="4" xfId="0" applyFill="1" applyBorder="1" applyAlignment="1">
      <alignment horizontal="center" vertical="center"/>
    </xf>
    <xf numFmtId="0" fontId="0" fillId="8" borderId="3" xfId="0" applyFill="1" applyBorder="1" applyAlignment="1">
      <alignment horizontal="center" vertical="center"/>
    </xf>
    <xf numFmtId="0" fontId="0" fillId="9" borderId="4" xfId="0" applyFill="1" applyBorder="1" applyAlignment="1">
      <alignment horizontal="center" vertical="center"/>
    </xf>
    <xf numFmtId="0" fontId="0" fillId="11" borderId="4" xfId="0" applyFill="1" applyBorder="1" applyAlignment="1">
      <alignment horizontal="center" vertical="center"/>
    </xf>
    <xf numFmtId="0" fontId="0" fillId="9" borderId="3" xfId="0" applyFill="1" applyBorder="1" applyAlignment="1">
      <alignment horizontal="center" vertical="center"/>
    </xf>
    <xf numFmtId="0" fontId="0" fillId="0" borderId="0" xfId="0" applyBorder="1" applyAlignment="1">
      <alignment horizontal="left" textRotation="90"/>
    </xf>
    <xf numFmtId="0" fontId="3" fillId="4" borderId="2" xfId="0" applyFont="1" applyFill="1" applyBorder="1" applyAlignment="1">
      <alignment horizontal="left" textRotation="90"/>
    </xf>
    <xf numFmtId="0" fontId="3" fillId="8" borderId="2" xfId="0" applyFont="1" applyFill="1" applyBorder="1" applyAlignment="1">
      <alignment horizontal="left" textRotation="90"/>
    </xf>
    <xf numFmtId="0" fontId="3" fillId="9" borderId="2" xfId="0" applyFont="1" applyFill="1" applyBorder="1" applyAlignment="1">
      <alignment horizontal="left" textRotation="90"/>
    </xf>
    <xf numFmtId="0" fontId="3" fillId="4" borderId="2" xfId="0" applyFont="1" applyFill="1" applyBorder="1" applyAlignment="1">
      <alignment horizontal="center" vertical="top"/>
    </xf>
    <xf numFmtId="0" fontId="3" fillId="5" borderId="2" xfId="0" applyFont="1" applyFill="1" applyBorder="1" applyAlignment="1">
      <alignment horizontal="center" vertical="top"/>
    </xf>
    <xf numFmtId="0" fontId="3" fillId="6" borderId="2" xfId="0" applyFont="1" applyFill="1" applyBorder="1" applyAlignment="1">
      <alignment horizontal="center" vertical="top"/>
    </xf>
    <xf numFmtId="0" fontId="3" fillId="7" borderId="2" xfId="0" applyFont="1" applyFill="1" applyBorder="1" applyAlignment="1">
      <alignment horizontal="center" vertical="top"/>
    </xf>
    <xf numFmtId="0" fontId="1" fillId="0" borderId="2" xfId="0" applyFont="1" applyBorder="1" applyAlignment="1">
      <alignment horizontal="center" vertical="top"/>
    </xf>
    <xf numFmtId="0" fontId="2" fillId="12" borderId="0" xfId="0" applyFont="1" applyFill="1" applyBorder="1"/>
    <xf numFmtId="0" fontId="0" fillId="0" borderId="1" xfId="0"/>
    <xf numFmtId="0" fontId="4" fillId="13" borderId="6" xfId="0" applyFont="1" applyFill="1" applyBorder="1" applyAlignment="1">
      <alignment horizontal="center" vertical="center"/>
    </xf>
    <xf numFmtId="0" fontId="4" fillId="13" borderId="7" xfId="0" applyFont="1" applyFill="1" applyBorder="1" applyAlignment="1">
      <alignment horizontal="center" vertical="center"/>
    </xf>
    <xf numFmtId="0" fontId="5" fillId="4" borderId="8" xfId="0" applyFont="1" applyFill="1" applyBorder="1" applyAlignment="1">
      <alignment horizontal="left" vertical="center" wrapText="1"/>
    </xf>
    <xf numFmtId="49" fontId="5" fillId="4" borderId="8" xfId="0" applyNumberFormat="1" applyFont="1" applyFill="1" applyBorder="1" applyAlignment="1">
      <alignment horizontal="left" vertical="center" wrapText="1"/>
    </xf>
    <xf numFmtId="0" fontId="5" fillId="4" borderId="3" xfId="0" applyFont="1" applyFill="1" applyBorder="1" applyAlignment="1">
      <alignment horizontal="left" vertical="center" wrapText="1"/>
    </xf>
    <xf numFmtId="0" fontId="7" fillId="4" borderId="1" xfId="0" applyFont="1" applyFill="1" applyAlignment="1">
      <alignment horizontal="center" vertical="center"/>
    </xf>
    <xf numFmtId="0" fontId="2" fillId="12" borderId="1" xfId="0" applyFont="1" applyFill="1"/>
    <xf numFmtId="49" fontId="0" fillId="8" borderId="4" xfId="0" applyNumberFormat="1" applyFill="1" applyBorder="1" applyAlignment="1">
      <alignment horizontal="center" vertical="center"/>
    </xf>
    <xf numFmtId="49" fontId="0" fillId="4" borderId="5" xfId="0" applyNumberFormat="1" applyFill="1" applyBorder="1" applyAlignment="1">
      <alignment horizontal="center" vertical="center"/>
    </xf>
    <xf numFmtId="0" fontId="2" fillId="2" borderId="9" xfId="0" applyFont="1" applyFill="1" applyBorder="1" applyAlignment="1">
      <alignment vertical="top" wrapText="1" shrinkToFit="1"/>
    </xf>
    <xf numFmtId="1" fontId="0" fillId="0" borderId="1" xfId="0" applyNumberFormat="1"/>
    <xf numFmtId="1" fontId="0" fillId="0" borderId="0" xfId="0" applyNumberFormat="1" applyBorder="1"/>
    <xf numFmtId="1" fontId="2" fillId="2" borderId="9" xfId="0" applyNumberFormat="1" applyFont="1" applyFill="1" applyBorder="1" applyAlignment="1">
      <alignment vertical="top" wrapText="1" shrinkToFit="1"/>
    </xf>
    <xf numFmtId="164" fontId="0" fillId="0" borderId="1" xfId="0" applyNumberFormat="1"/>
    <xf numFmtId="9" fontId="0" fillId="0" borderId="1" xfId="1" applyFont="1"/>
    <xf numFmtId="165" fontId="0" fillId="0" borderId="1" xfId="0" applyNumberFormat="1"/>
    <xf numFmtId="9" fontId="0" fillId="0" borderId="1" xfId="1" applyFont="1" applyFill="1"/>
    <xf numFmtId="166" fontId="0" fillId="0" borderId="1" xfId="2" applyNumberFormat="1" applyFont="1"/>
    <xf numFmtId="166" fontId="0" fillId="0" borderId="1" xfId="0" applyNumberFormat="1"/>
    <xf numFmtId="0" fontId="0" fillId="4" borderId="3" xfId="0" applyFill="1" applyBorder="1" applyAlignment="1">
      <alignment horizontal="center" vertical="center"/>
    </xf>
    <xf numFmtId="1" fontId="5" fillId="4" borderId="8" xfId="0" applyNumberFormat="1" applyFont="1" applyFill="1" applyBorder="1" applyAlignment="1">
      <alignment horizontal="left" vertical="center" wrapText="1"/>
    </xf>
    <xf numFmtId="0" fontId="3" fillId="9" borderId="2"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4" borderId="2" xfId="0" applyFont="1" applyFill="1" applyBorder="1" applyAlignment="1">
      <alignment horizontal="center" vertical="top" textRotation="90"/>
    </xf>
    <xf numFmtId="0" fontId="5" fillId="4" borderId="1" xfId="0" applyFont="1" applyFill="1" applyAlignment="1">
      <alignment horizontal="left" vertical="center" wrapText="1"/>
    </xf>
  </cellXfs>
  <cellStyles count="3">
    <cellStyle name="Milliers 2" xfId="2" xr:uid="{6008BCA4-4BA1-4B52-9DD4-6757E728733E}"/>
    <cellStyle name="Normal" xfId="0" builtinId="0"/>
    <cellStyle name="Pourcentage 2" xfId="1" xr:uid="{644C6EA4-ED08-49C1-93BD-443280BCB35F}"/>
  </cellStyles>
  <dxfs count="49">
    <dxf>
      <fill>
        <patternFill>
          <bgColor rgb="FF95B3D7"/>
        </patternFill>
      </fill>
    </dxf>
    <dxf>
      <fill>
        <patternFill>
          <bgColor rgb="FF366092"/>
        </patternFill>
      </fill>
    </dxf>
    <dxf>
      <fill>
        <patternFill>
          <bgColor rgb="FF729ACA"/>
        </patternFill>
      </fill>
    </dxf>
    <dxf>
      <fill>
        <patternFill>
          <bgColor rgb="FFDCE6F2"/>
        </patternFill>
      </fill>
    </dxf>
    <dxf>
      <fill>
        <patternFill>
          <bgColor rgb="FFB9CDE5"/>
        </patternFill>
      </fill>
    </dxf>
    <dxf>
      <fill>
        <patternFill>
          <bgColor rgb="FF366092"/>
        </patternFill>
      </fill>
    </dxf>
    <dxf>
      <fill>
        <patternFill>
          <bgColor rgb="FFDCE6F2"/>
        </patternFill>
      </fill>
    </dxf>
    <dxf>
      <fill>
        <patternFill>
          <bgColor rgb="FFB9CDE5"/>
        </patternFill>
      </fill>
    </dxf>
    <dxf>
      <fill>
        <patternFill>
          <bgColor rgb="FF95B3D7"/>
        </patternFill>
      </fill>
    </dxf>
    <dxf>
      <fill>
        <patternFill>
          <bgColor rgb="FF729ACA"/>
        </patternFill>
      </fill>
    </dxf>
    <dxf>
      <fill>
        <patternFill>
          <bgColor rgb="FF366092"/>
        </patternFill>
      </fill>
    </dxf>
    <dxf>
      <fill>
        <patternFill>
          <bgColor rgb="FFDCE6F2"/>
        </patternFill>
      </fill>
    </dxf>
    <dxf>
      <fill>
        <patternFill>
          <bgColor rgb="FFB9CDE5"/>
        </patternFill>
      </fill>
    </dxf>
    <dxf>
      <fill>
        <patternFill>
          <bgColor rgb="FF95B3D7"/>
        </patternFill>
      </fill>
    </dxf>
    <dxf>
      <fill>
        <patternFill>
          <bgColor rgb="FF729ACA"/>
        </patternFill>
      </fill>
    </dxf>
    <dxf>
      <fill>
        <patternFill>
          <bgColor rgb="FFDCE6F2"/>
        </patternFill>
      </fill>
    </dxf>
    <dxf>
      <fill>
        <patternFill>
          <bgColor rgb="FFB9CDE5"/>
        </patternFill>
      </fill>
    </dxf>
    <dxf>
      <fill>
        <patternFill>
          <bgColor rgb="FF95B3D7"/>
        </patternFill>
      </fill>
    </dxf>
    <dxf>
      <fill>
        <patternFill>
          <bgColor rgb="FF729ACA"/>
        </patternFill>
      </fill>
    </dxf>
    <dxf>
      <fill>
        <patternFill>
          <bgColor rgb="FF366092"/>
        </patternFill>
      </fill>
    </dxf>
    <dxf>
      <fill>
        <patternFill>
          <bgColor rgb="FF366092"/>
        </patternFill>
      </fill>
    </dxf>
    <dxf>
      <fill>
        <patternFill>
          <bgColor rgb="FF366092"/>
        </patternFill>
      </fill>
    </dxf>
    <dxf>
      <fill>
        <patternFill>
          <bgColor rgb="FFDCE6F2"/>
        </patternFill>
      </fill>
    </dxf>
    <dxf>
      <fill>
        <patternFill>
          <bgColor rgb="FFB9CDE5"/>
        </patternFill>
      </fill>
    </dxf>
    <dxf>
      <fill>
        <patternFill>
          <bgColor rgb="FF95B3D7"/>
        </patternFill>
      </fill>
    </dxf>
    <dxf>
      <fill>
        <patternFill>
          <bgColor rgb="FF729ACA"/>
        </patternFill>
      </fill>
    </dxf>
    <dxf>
      <fill>
        <patternFill>
          <bgColor rgb="FF366092"/>
        </patternFill>
      </fill>
    </dxf>
    <dxf>
      <fill>
        <patternFill>
          <bgColor rgb="FF366092"/>
        </patternFill>
      </fill>
    </dxf>
    <dxf>
      <fill>
        <patternFill>
          <bgColor rgb="FFDCE6F2"/>
        </patternFill>
      </fill>
    </dxf>
    <dxf>
      <fill>
        <patternFill>
          <bgColor rgb="FFB9CDE5"/>
        </patternFill>
      </fill>
    </dxf>
    <dxf>
      <fill>
        <patternFill>
          <bgColor rgb="FF95B3D7"/>
        </patternFill>
      </fill>
    </dxf>
    <dxf>
      <fill>
        <patternFill>
          <bgColor rgb="FF729ACA"/>
        </patternFill>
      </fill>
    </dxf>
    <dxf>
      <fill>
        <patternFill>
          <bgColor rgb="FFB9CDE5"/>
        </patternFill>
      </fill>
    </dxf>
    <dxf>
      <fill>
        <patternFill>
          <bgColor rgb="FF95B3D7"/>
        </patternFill>
      </fill>
    </dxf>
    <dxf>
      <fill>
        <patternFill>
          <bgColor rgb="FFDCE6F2"/>
        </patternFill>
      </fill>
    </dxf>
    <dxf>
      <font>
        <color rgb="FF9C0006"/>
      </font>
      <fill>
        <patternFill>
          <bgColor rgb="FFFFC7CE"/>
        </patternFill>
      </fill>
    </dxf>
    <dxf>
      <font>
        <color rgb="FFD1DEEE"/>
      </font>
      <fill>
        <patternFill>
          <bgColor rgb="FFD1DEEE"/>
        </patternFill>
      </fill>
    </dxf>
    <dxf>
      <fill>
        <patternFill>
          <bgColor rgb="FFDCE6F2"/>
        </patternFill>
      </fill>
    </dxf>
    <dxf>
      <fill>
        <patternFill>
          <bgColor rgb="FFB9CDE5"/>
        </patternFill>
      </fill>
    </dxf>
    <dxf>
      <fill>
        <patternFill>
          <bgColor rgb="FF95B3D7"/>
        </patternFill>
      </fill>
    </dxf>
    <dxf>
      <fill>
        <patternFill>
          <bgColor rgb="FF729ACA"/>
        </patternFill>
      </fill>
    </dxf>
    <dxf>
      <font>
        <color rgb="FF9C0006"/>
      </font>
      <fill>
        <patternFill>
          <bgColor rgb="FFFFC7CE"/>
        </patternFill>
      </fill>
    </dxf>
    <dxf>
      <fill>
        <patternFill>
          <bgColor rgb="FFDCE6F2"/>
        </patternFill>
      </fill>
    </dxf>
    <dxf>
      <fill>
        <patternFill>
          <bgColor rgb="FFB9CDE5"/>
        </patternFill>
      </fill>
    </dxf>
    <dxf>
      <fill>
        <patternFill>
          <bgColor rgb="FF95B3D7"/>
        </patternFill>
      </fill>
    </dxf>
    <dxf>
      <fill>
        <patternFill>
          <bgColor rgb="FF729ACA"/>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366092"/>
      <color rgb="FF729ACA"/>
      <color rgb="FF95B3D7"/>
      <color rgb="FFB9CDE5"/>
      <color rgb="FFDCE6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exi\Documents\TerriFlux\BACCFIRE\Comparaison\Donn&#233;es%20flux.xlsx" TargetMode="External"/><Relationship Id="rId1" Type="http://schemas.openxmlformats.org/officeDocument/2006/relationships/externalLinkPath" Target="Comparaison/Donn&#233;es%20flux.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terriflux-my.sharepoint.com/personal/alexis_boutin_terriflux_fr/Documents/TerriFlux/BACCFIRE/Mod&#232;le%20BACCFIRE.xlsx" TargetMode="External"/><Relationship Id="rId1" Type="http://schemas.openxmlformats.org/officeDocument/2006/relationships/externalLinkPath" Target="Mod&#232;le%20BACCFIRE.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alexi\Documents\TerriFlux\excel_sankey_Alexis_2021_annot&#233;_BACCFIRE.xlsx" TargetMode="External"/><Relationship Id="rId1" Type="http://schemas.openxmlformats.org/officeDocument/2006/relationships/externalLinkPath" Target="/Users/alexi/Documents/TerriFlux/excel_sankey_Alexis_2021_annot&#233;_BACCFI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F Filières"/>
      <sheetName val="MFAB"/>
      <sheetName val="Carbone 4"/>
      <sheetName val="BACCFIRE"/>
      <sheetName val="EVEA-UGE"/>
    </sheetNames>
    <sheetDataSet>
      <sheetData sheetId="0"/>
      <sheetData sheetId="1">
        <row r="1">
          <cell r="A1" t="str">
            <v>Origine</v>
          </cell>
          <cell r="B1" t="str">
            <v>Destination</v>
          </cell>
          <cell r="E1" t="str">
            <v>Unité</v>
          </cell>
          <cell r="I1" t="str">
            <v>Facteur de conversion (t/m3)</v>
          </cell>
        </row>
        <row r="2">
          <cell r="A2" t="str">
            <v>Scieries F</v>
          </cell>
          <cell r="B2" t="str">
            <v>Traverses</v>
          </cell>
          <cell r="E2" t="str">
            <v>1000t</v>
          </cell>
          <cell r="I2">
            <v>0.61710714285714274</v>
          </cell>
        </row>
        <row r="3">
          <cell r="A3" t="str">
            <v>Scieries F</v>
          </cell>
          <cell r="B3" t="str">
            <v>Merrains</v>
          </cell>
          <cell r="E3" t="str">
            <v>1000t</v>
          </cell>
          <cell r="I3">
            <v>0.61710714285714274</v>
          </cell>
        </row>
        <row r="4">
          <cell r="A4" t="str">
            <v>Scieries F</v>
          </cell>
          <cell r="B4" t="str">
            <v>Sciages F</v>
          </cell>
          <cell r="E4" t="str">
            <v>1000t</v>
          </cell>
          <cell r="I4">
            <v>0.56259763694398679</v>
          </cell>
        </row>
        <row r="5">
          <cell r="A5" t="str">
            <v>Scieries R</v>
          </cell>
          <cell r="B5" t="str">
            <v>Sciages R</v>
          </cell>
          <cell r="E5" t="str">
            <v>1000t</v>
          </cell>
          <cell r="I5">
            <v>0.4185620701176051</v>
          </cell>
        </row>
        <row r="6">
          <cell r="A6" t="str">
            <v>Prélèvements</v>
          </cell>
          <cell r="B6" t="str">
            <v>Bois récolté</v>
          </cell>
          <cell r="E6" t="str">
            <v>1000t</v>
          </cell>
          <cell r="I6">
            <v>0.66272575492669783</v>
          </cell>
        </row>
        <row r="7">
          <cell r="A7" t="str">
            <v>Bois récolté</v>
          </cell>
          <cell r="B7" t="str">
            <v>Exploitation forestière</v>
          </cell>
          <cell r="E7" t="str">
            <v>1000t</v>
          </cell>
          <cell r="I7">
            <v>0.4681249358030512</v>
          </cell>
        </row>
        <row r="8">
          <cell r="A8" t="str">
            <v>Exploitation forestière</v>
          </cell>
          <cell r="B8" t="str">
            <v>Bois d'œuvre R</v>
          </cell>
          <cell r="E8" t="str">
            <v>1000t</v>
          </cell>
          <cell r="I8">
            <v>0.41900928994096648</v>
          </cell>
        </row>
        <row r="9">
          <cell r="A9" t="str">
            <v>Exploitation forestière</v>
          </cell>
          <cell r="B9" t="str">
            <v>Bois d'œuvre F</v>
          </cell>
          <cell r="E9" t="str">
            <v>1000t</v>
          </cell>
          <cell r="I9">
            <v>0.53344595818530283</v>
          </cell>
        </row>
        <row r="10">
          <cell r="A10" t="str">
            <v>Exploitation forestière</v>
          </cell>
          <cell r="B10" t="str">
            <v>Bois d'industrie R</v>
          </cell>
          <cell r="E10" t="str">
            <v>1000t</v>
          </cell>
          <cell r="I10">
            <v>0.3998379155901261</v>
          </cell>
        </row>
        <row r="11">
          <cell r="A11" t="str">
            <v>Exploitation forestière</v>
          </cell>
          <cell r="B11" t="str">
            <v>Bois d'industrie F</v>
          </cell>
          <cell r="E11" t="str">
            <v>1000t</v>
          </cell>
          <cell r="I11">
            <v>0.57950000000000002</v>
          </cell>
        </row>
        <row r="12">
          <cell r="A12" t="str">
            <v>Bois d'industrie R</v>
          </cell>
          <cell r="B12" t="str">
            <v>Fabrication de pâte à papier</v>
          </cell>
          <cell r="E12" t="str">
            <v>1000t</v>
          </cell>
          <cell r="I12">
            <v>0.3998379155901261</v>
          </cell>
        </row>
        <row r="13">
          <cell r="A13" t="str">
            <v>Bois d'industrie F</v>
          </cell>
          <cell r="B13" t="str">
            <v>Fabrication de pâte à papier</v>
          </cell>
          <cell r="E13" t="str">
            <v>1000t</v>
          </cell>
          <cell r="I13">
            <v>0.57950000000000002</v>
          </cell>
        </row>
        <row r="14">
          <cell r="A14" t="str">
            <v>Fabrication de pâte à papier</v>
          </cell>
          <cell r="B14" t="str">
            <v>Pâte à papier</v>
          </cell>
          <cell r="E14" t="str">
            <v>1000t</v>
          </cell>
          <cell r="I14">
            <v>0.46948356807511737</v>
          </cell>
        </row>
        <row r="15">
          <cell r="A15" t="str">
            <v>Fabrication papiers cartons</v>
          </cell>
          <cell r="B15" t="str">
            <v>Papiers/cartons</v>
          </cell>
          <cell r="E15" t="str">
            <v>1000t</v>
          </cell>
          <cell r="I15">
            <v>0.64935064935064934</v>
          </cell>
        </row>
        <row r="16">
          <cell r="A16" t="str">
            <v>International</v>
          </cell>
          <cell r="B16" t="str">
            <v>Pâte à papier</v>
          </cell>
          <cell r="E16" t="str">
            <v>1000t</v>
          </cell>
          <cell r="I16">
            <v>0.46948356807511737</v>
          </cell>
        </row>
        <row r="17">
          <cell r="A17" t="str">
            <v>Pâte à papier</v>
          </cell>
          <cell r="B17" t="str">
            <v>Fabrication papiers cartons</v>
          </cell>
          <cell r="E17" t="str">
            <v>1000t</v>
          </cell>
          <cell r="I17">
            <v>0.64935064935064934</v>
          </cell>
        </row>
        <row r="18">
          <cell r="A18" t="str">
            <v>International</v>
          </cell>
          <cell r="B18" t="str">
            <v>Papier à recycler</v>
          </cell>
          <cell r="E18" t="str">
            <v>1000t</v>
          </cell>
          <cell r="I18">
            <v>0.64935064935064934</v>
          </cell>
        </row>
        <row r="19">
          <cell r="A19" t="str">
            <v>International</v>
          </cell>
          <cell r="B19" t="str">
            <v>Papiers/cartons</v>
          </cell>
          <cell r="E19" t="str">
            <v>1000t</v>
          </cell>
          <cell r="I19">
            <v>0.64935064935064934</v>
          </cell>
        </row>
        <row r="20">
          <cell r="A20" t="str">
            <v>Papiers/cartons</v>
          </cell>
          <cell r="B20" t="str">
            <v>Utilisation papiers/cartons</v>
          </cell>
          <cell r="E20" t="str">
            <v>1000t</v>
          </cell>
          <cell r="I20">
            <v>0.64935064935064934</v>
          </cell>
        </row>
        <row r="21">
          <cell r="A21" t="str">
            <v>Collecte papiers/cartons</v>
          </cell>
          <cell r="B21" t="str">
            <v>Papier à recycler</v>
          </cell>
          <cell r="E21" t="str">
            <v>1000t</v>
          </cell>
          <cell r="I21">
            <v>0.64935064935064934</v>
          </cell>
        </row>
        <row r="22">
          <cell r="A22" t="str">
            <v>Papier à recycler</v>
          </cell>
          <cell r="B22" t="str">
            <v>International</v>
          </cell>
          <cell r="E22" t="str">
            <v>1000t</v>
          </cell>
          <cell r="I22">
            <v>0.64935064935064934</v>
          </cell>
        </row>
        <row r="23">
          <cell r="A23" t="str">
            <v>Papiers/cartons</v>
          </cell>
          <cell r="B23" t="str">
            <v>International</v>
          </cell>
          <cell r="E23" t="str">
            <v>1000t</v>
          </cell>
          <cell r="I23">
            <v>0.64935064935064934</v>
          </cell>
        </row>
        <row r="24">
          <cell r="A24" t="str">
            <v>Pâte à papier</v>
          </cell>
          <cell r="B24" t="str">
            <v>Autres produits à base de pâte</v>
          </cell>
          <cell r="E24" t="str">
            <v>1000t</v>
          </cell>
          <cell r="I24">
            <v>0.46948356807511737</v>
          </cell>
        </row>
        <row r="25">
          <cell r="A25" t="str">
            <v>Pâte à papier</v>
          </cell>
          <cell r="B25" t="str">
            <v>International</v>
          </cell>
          <cell r="E25" t="str">
            <v>1000t</v>
          </cell>
          <cell r="I25">
            <v>0.46948356807511737</v>
          </cell>
        </row>
        <row r="26">
          <cell r="A26" t="str">
            <v>Papier à recycler</v>
          </cell>
          <cell r="B26" t="str">
            <v>Fabrication papiers cartons</v>
          </cell>
          <cell r="E26" t="str">
            <v>1000t</v>
          </cell>
          <cell r="I26">
            <v>0.64935064935064934</v>
          </cell>
        </row>
        <row r="27">
          <cell r="A27" t="str">
            <v>Connexes</v>
          </cell>
          <cell r="B27" t="str">
            <v>Fabrication palettes</v>
          </cell>
          <cell r="E27" t="str">
            <v>1000t</v>
          </cell>
          <cell r="I27">
            <v>0.90909090909090906</v>
          </cell>
        </row>
        <row r="28">
          <cell r="A28" t="str">
            <v>Sciages R</v>
          </cell>
          <cell r="B28" t="str">
            <v>Fabrication palettes</v>
          </cell>
          <cell r="E28" t="str">
            <v>1000t</v>
          </cell>
          <cell r="I28">
            <v>0.4185620701176051</v>
          </cell>
        </row>
        <row r="29">
          <cell r="A29" t="str">
            <v>Sciages R</v>
          </cell>
          <cell r="B29" t="str">
            <v>Réparation palettes</v>
          </cell>
          <cell r="E29" t="str">
            <v>1000t</v>
          </cell>
          <cell r="I29">
            <v>0.4185620701176051</v>
          </cell>
        </row>
        <row r="30">
          <cell r="A30" t="str">
            <v>Fabrication palettes</v>
          </cell>
          <cell r="B30" t="str">
            <v>Palettes</v>
          </cell>
          <cell r="E30" t="str">
            <v>1000t</v>
          </cell>
          <cell r="I30">
            <v>0.50317439751230897</v>
          </cell>
        </row>
        <row r="31">
          <cell r="A31" t="str">
            <v>Réparation palettes</v>
          </cell>
          <cell r="B31" t="str">
            <v>Palettes</v>
          </cell>
          <cell r="E31" t="str">
            <v>1000t</v>
          </cell>
          <cell r="I31">
            <v>0.51449219053539508</v>
          </cell>
        </row>
        <row r="32">
          <cell r="A32" t="str">
            <v>Collecte palettes</v>
          </cell>
          <cell r="B32" t="str">
            <v>Palettes à reconditionner</v>
          </cell>
          <cell r="E32" t="str">
            <v>1000t</v>
          </cell>
          <cell r="I32">
            <v>0.51449219053539508</v>
          </cell>
        </row>
        <row r="33">
          <cell r="A33" t="str">
            <v>Connexes</v>
          </cell>
          <cell r="B33" t="str">
            <v>Réparation palettes</v>
          </cell>
          <cell r="E33" t="str">
            <v>1000t</v>
          </cell>
          <cell r="I33">
            <v>0.90909090909090906</v>
          </cell>
        </row>
        <row r="34">
          <cell r="A34" t="str">
            <v>Collecte palettes</v>
          </cell>
          <cell r="B34" t="str">
            <v>Palettes en fin de vie</v>
          </cell>
          <cell r="E34" t="str">
            <v>1000t</v>
          </cell>
          <cell r="I34">
            <v>0.51449219053539508</v>
          </cell>
        </row>
        <row r="35">
          <cell r="A35" t="str">
            <v>Palettes à reconditionner</v>
          </cell>
          <cell r="B35" t="str">
            <v>Palettes</v>
          </cell>
          <cell r="E35" t="str">
            <v>1000t</v>
          </cell>
          <cell r="I35">
            <v>0.51449219053539508</v>
          </cell>
        </row>
        <row r="36">
          <cell r="A36" t="str">
            <v>Palettes à reconditionner</v>
          </cell>
          <cell r="B36" t="str">
            <v>Réparation palettes</v>
          </cell>
          <cell r="E36" t="str">
            <v>1000t</v>
          </cell>
          <cell r="I36">
            <v>0.51449219053539508</v>
          </cell>
        </row>
        <row r="37">
          <cell r="A37" t="str">
            <v>Palettes en fin de vie</v>
          </cell>
          <cell r="B37" t="str">
            <v>Réparation palettes</v>
          </cell>
          <cell r="E37" t="str">
            <v>1000t</v>
          </cell>
          <cell r="I37">
            <v>0.51449219053539508</v>
          </cell>
        </row>
        <row r="38">
          <cell r="A38" t="str">
            <v>Palettes en fin de vie</v>
          </cell>
          <cell r="B38" t="str">
            <v>Autres exutoires</v>
          </cell>
          <cell r="E38" t="str">
            <v>1000t</v>
          </cell>
          <cell r="I38">
            <v>0.51449219053539508</v>
          </cell>
        </row>
        <row r="39">
          <cell r="A39" t="str">
            <v>Palettes en fin de vie</v>
          </cell>
          <cell r="B39" t="str">
            <v>Valorisation énergétique</v>
          </cell>
          <cell r="E39" t="str">
            <v>1000t</v>
          </cell>
          <cell r="I39">
            <v>0.51449219053539508</v>
          </cell>
        </row>
        <row r="40">
          <cell r="A40" t="str">
            <v>Palettes en fin de vie</v>
          </cell>
          <cell r="B40" t="str">
            <v>Usines de panneaux</v>
          </cell>
          <cell r="E40" t="str">
            <v>1000t</v>
          </cell>
          <cell r="I40">
            <v>0.51449219053539508</v>
          </cell>
        </row>
        <row r="41">
          <cell r="A41" t="str">
            <v>International</v>
          </cell>
          <cell r="B41" t="str">
            <v>Palettes</v>
          </cell>
          <cell r="E41" t="str">
            <v>1000t</v>
          </cell>
          <cell r="I41">
            <v>0.50317439751230897</v>
          </cell>
        </row>
        <row r="42">
          <cell r="A42" t="str">
            <v>Réparation palettes</v>
          </cell>
          <cell r="B42" t="str">
            <v>Palettes en fin de vie</v>
          </cell>
          <cell r="E42" t="str">
            <v>1000t</v>
          </cell>
          <cell r="I42">
            <v>0.51449219053539508</v>
          </cell>
        </row>
        <row r="43">
          <cell r="A43" t="str">
            <v>Bois d'œuvre F</v>
          </cell>
          <cell r="B43" t="str">
            <v>Usines de déroulage/ tranchage</v>
          </cell>
          <cell r="E43" t="str">
            <v>1000t</v>
          </cell>
          <cell r="I43">
            <v>0.53344595818530283</v>
          </cell>
        </row>
        <row r="44">
          <cell r="A44" t="str">
            <v>Scieries R</v>
          </cell>
          <cell r="B44" t="str">
            <v>Connexes</v>
          </cell>
          <cell r="E44" t="str">
            <v>1000t</v>
          </cell>
          <cell r="I44">
            <v>0.4185620701176051</v>
          </cell>
        </row>
        <row r="45">
          <cell r="A45" t="str">
            <v>Usines de contreplaqués</v>
          </cell>
          <cell r="B45" t="str">
            <v>Contreplaqués</v>
          </cell>
          <cell r="E45" t="str">
            <v>1000t</v>
          </cell>
          <cell r="I45">
            <v>0.42499999999999993</v>
          </cell>
        </row>
        <row r="46">
          <cell r="A46" t="str">
            <v>Usines de panneaux</v>
          </cell>
          <cell r="B46" t="str">
            <v>Panneaux de particules</v>
          </cell>
          <cell r="E46" t="str">
            <v>1000t</v>
          </cell>
          <cell r="I46">
            <v>0.5655</v>
          </cell>
        </row>
        <row r="47">
          <cell r="A47" t="str">
            <v>Usines de panneaux</v>
          </cell>
          <cell r="B47" t="str">
            <v>MDF/HDF</v>
          </cell>
          <cell r="E47" t="str">
            <v>1000t</v>
          </cell>
          <cell r="I47">
            <v>0.63749999999999996</v>
          </cell>
        </row>
        <row r="48">
          <cell r="A48" t="str">
            <v>Usines de panneaux</v>
          </cell>
          <cell r="B48" t="str">
            <v>Panneaux de fibres dures</v>
          </cell>
          <cell r="E48" t="str">
            <v>1000t</v>
          </cell>
          <cell r="I48">
            <v>0.89300000000000002</v>
          </cell>
        </row>
        <row r="49">
          <cell r="A49" t="str">
            <v>Bois d'industrie R</v>
          </cell>
          <cell r="B49" t="str">
            <v>Usines de panneaux</v>
          </cell>
          <cell r="E49" t="str">
            <v>1000t</v>
          </cell>
          <cell r="I49">
            <v>0.3998379155901261</v>
          </cell>
        </row>
        <row r="50">
          <cell r="A50" t="str">
            <v>Placages</v>
          </cell>
          <cell r="B50" t="str">
            <v>Usines de contreplaqués</v>
          </cell>
          <cell r="E50" t="str">
            <v>1000t</v>
          </cell>
          <cell r="I50">
            <v>0.41900928994096648</v>
          </cell>
        </row>
        <row r="51">
          <cell r="A51" t="str">
            <v>International</v>
          </cell>
          <cell r="B51" t="str">
            <v>Placages</v>
          </cell>
          <cell r="E51" t="str">
            <v>1000t</v>
          </cell>
          <cell r="I51">
            <v>0.41900928994096648</v>
          </cell>
        </row>
        <row r="52">
          <cell r="A52" t="str">
            <v>Placages</v>
          </cell>
          <cell r="B52" t="str">
            <v>International</v>
          </cell>
          <cell r="E52" t="str">
            <v>1000t</v>
          </cell>
          <cell r="I52">
            <v>0.41900928994096648</v>
          </cell>
        </row>
        <row r="53">
          <cell r="A53" t="str">
            <v>Usines de déroulage/ tranchage</v>
          </cell>
          <cell r="B53" t="str">
            <v>Placages</v>
          </cell>
          <cell r="E53" t="str">
            <v>1000t</v>
          </cell>
          <cell r="I53">
            <v>0.41900928994096648</v>
          </cell>
        </row>
        <row r="54">
          <cell r="A54" t="str">
            <v>Fabrication de parquet</v>
          </cell>
          <cell r="B54" t="str">
            <v>Parquets</v>
          </cell>
          <cell r="E54" t="str">
            <v>1000t</v>
          </cell>
          <cell r="I54">
            <v>0.61710714285714274</v>
          </cell>
        </row>
        <row r="55">
          <cell r="A55" t="str">
            <v>International</v>
          </cell>
          <cell r="B55" t="str">
            <v>Parquets</v>
          </cell>
          <cell r="E55" t="str">
            <v>1000t</v>
          </cell>
          <cell r="I55">
            <v>0.61710714285714274</v>
          </cell>
        </row>
        <row r="56">
          <cell r="A56" t="str">
            <v>Parquets</v>
          </cell>
          <cell r="B56" t="str">
            <v>International</v>
          </cell>
          <cell r="E56" t="str">
            <v>1000t</v>
          </cell>
          <cell r="I56">
            <v>0.61710714285714274</v>
          </cell>
        </row>
        <row r="57">
          <cell r="A57" t="str">
            <v>Fabrication ELB</v>
          </cell>
          <cell r="B57" t="str">
            <v>Emballages légers</v>
          </cell>
          <cell r="E57" t="str">
            <v>1000t</v>
          </cell>
          <cell r="I57">
            <v>0.90909090909090906</v>
          </cell>
        </row>
        <row r="58">
          <cell r="A58" t="str">
            <v>Sciages R</v>
          </cell>
          <cell r="B58" t="str">
            <v>Fabrication ELB</v>
          </cell>
          <cell r="E58" t="str">
            <v>1000t</v>
          </cell>
          <cell r="I58">
            <v>0.55000000000000004</v>
          </cell>
        </row>
        <row r="59">
          <cell r="A59" t="str">
            <v>Sciages F</v>
          </cell>
          <cell r="B59" t="str">
            <v>Fabrication ELB</v>
          </cell>
          <cell r="E59" t="str">
            <v>1000t</v>
          </cell>
          <cell r="I59">
            <v>0.3746651785714285</v>
          </cell>
        </row>
        <row r="60">
          <cell r="A60" t="str">
            <v>Usines de déroulage/ tranchage</v>
          </cell>
          <cell r="B60" t="str">
            <v>Fabrication ELB</v>
          </cell>
          <cell r="E60" t="str">
            <v>1000t</v>
          </cell>
          <cell r="I60">
            <v>0.3746651785714285</v>
          </cell>
        </row>
        <row r="61">
          <cell r="A61" t="str">
            <v>Contreplaqués</v>
          </cell>
          <cell r="B61" t="str">
            <v>Fabrication emballages industriels</v>
          </cell>
          <cell r="E61" t="str">
            <v>1000t</v>
          </cell>
          <cell r="I61">
            <v>0.42499999999999999</v>
          </cell>
        </row>
        <row r="62">
          <cell r="A62" t="str">
            <v>OSB</v>
          </cell>
          <cell r="B62" t="str">
            <v>Fabrication emballages industriels</v>
          </cell>
          <cell r="E62" t="str">
            <v>1000t</v>
          </cell>
          <cell r="I62">
            <v>0.53679999999999994</v>
          </cell>
        </row>
        <row r="63">
          <cell r="A63" t="str">
            <v>Sciages R</v>
          </cell>
          <cell r="B63" t="str">
            <v>Fabrication emballages industriels</v>
          </cell>
          <cell r="E63" t="str">
            <v>1000t</v>
          </cell>
          <cell r="I63">
            <v>0.4185620701176051</v>
          </cell>
        </row>
        <row r="64">
          <cell r="A64" t="str">
            <v>International</v>
          </cell>
          <cell r="B64" t="str">
            <v>Fabrication emballages industriels</v>
          </cell>
          <cell r="E64" t="str">
            <v>1000t</v>
          </cell>
          <cell r="I64">
            <v>0.42827466108856832</v>
          </cell>
        </row>
        <row r="65">
          <cell r="A65" t="str">
            <v>Palettes</v>
          </cell>
          <cell r="B65" t="str">
            <v>International</v>
          </cell>
          <cell r="E65" t="str">
            <v>1000t</v>
          </cell>
          <cell r="I65">
            <v>0.50317439751230897</v>
          </cell>
        </row>
        <row r="66">
          <cell r="A66" t="str">
            <v>Contreplaqués</v>
          </cell>
          <cell r="B66" t="str">
            <v>International</v>
          </cell>
          <cell r="E66" t="str">
            <v>1000t</v>
          </cell>
          <cell r="I66">
            <v>0.42499999999999999</v>
          </cell>
        </row>
        <row r="67">
          <cell r="A67" t="str">
            <v>International</v>
          </cell>
          <cell r="B67" t="str">
            <v>Contreplaqués</v>
          </cell>
          <cell r="E67" t="str">
            <v>1000t</v>
          </cell>
          <cell r="I67">
            <v>0.42499999999999999</v>
          </cell>
        </row>
        <row r="68">
          <cell r="A68" t="str">
            <v>Bois d'œuvre R</v>
          </cell>
          <cell r="B68" t="str">
            <v>Usines de déroulage/ tranchage</v>
          </cell>
          <cell r="E68" t="str">
            <v>1000t</v>
          </cell>
          <cell r="I68">
            <v>0.41900928994096648</v>
          </cell>
        </row>
        <row r="69">
          <cell r="A69" t="str">
            <v>International</v>
          </cell>
          <cell r="B69" t="str">
            <v>Panneaux de particules</v>
          </cell>
          <cell r="E69" t="str">
            <v>1000t</v>
          </cell>
          <cell r="I69">
            <v>0.5655</v>
          </cell>
        </row>
        <row r="70">
          <cell r="A70" t="str">
            <v>Panneaux de particules</v>
          </cell>
          <cell r="B70" t="str">
            <v>International</v>
          </cell>
          <cell r="E70" t="str">
            <v>1000t</v>
          </cell>
          <cell r="I70">
            <v>0.5655</v>
          </cell>
        </row>
        <row r="71">
          <cell r="A71" t="str">
            <v>MDF/HDF</v>
          </cell>
          <cell r="B71" t="str">
            <v>International</v>
          </cell>
          <cell r="E71" t="str">
            <v>1000t</v>
          </cell>
          <cell r="I71">
            <v>0.63749999999999996</v>
          </cell>
        </row>
        <row r="72">
          <cell r="A72" t="str">
            <v>International</v>
          </cell>
          <cell r="B72" t="str">
            <v>MDF/HDF</v>
          </cell>
          <cell r="E72" t="str">
            <v>1000t</v>
          </cell>
          <cell r="I72">
            <v>0.63749999999999996</v>
          </cell>
        </row>
        <row r="73">
          <cell r="A73" t="str">
            <v>International</v>
          </cell>
          <cell r="B73" t="str">
            <v>Panneaux de fibres dures</v>
          </cell>
          <cell r="E73" t="str">
            <v>1000t</v>
          </cell>
          <cell r="I73">
            <v>0.89300000000000002</v>
          </cell>
        </row>
        <row r="74">
          <cell r="A74" t="str">
            <v>Panneaux de fibres dures</v>
          </cell>
          <cell r="B74" t="str">
            <v>International</v>
          </cell>
          <cell r="E74" t="str">
            <v>1000t</v>
          </cell>
          <cell r="I74">
            <v>0.89300000000000002</v>
          </cell>
        </row>
        <row r="75">
          <cell r="A75" t="str">
            <v>MDF/HDF</v>
          </cell>
          <cell r="B75" t="str">
            <v>Ameublement</v>
          </cell>
          <cell r="E75" t="str">
            <v>1000t</v>
          </cell>
          <cell r="I75">
            <v>0.63749999999999996</v>
          </cell>
        </row>
        <row r="76">
          <cell r="A76" t="str">
            <v>MDF/HDF</v>
          </cell>
          <cell r="B76" t="str">
            <v>Construction/rénovation</v>
          </cell>
          <cell r="E76" t="str">
            <v>1000t</v>
          </cell>
          <cell r="I76">
            <v>0.63749999999999996</v>
          </cell>
        </row>
        <row r="77">
          <cell r="A77" t="str">
            <v>MDF/HDF</v>
          </cell>
          <cell r="B77" t="str">
            <v>Autres usages</v>
          </cell>
          <cell r="E77" t="str">
            <v>1000t</v>
          </cell>
          <cell r="I77">
            <v>0.63749999999999996</v>
          </cell>
        </row>
        <row r="78">
          <cell r="A78" t="str">
            <v>Panneaux de particules</v>
          </cell>
          <cell r="B78" t="str">
            <v>Construction/rénovation</v>
          </cell>
          <cell r="E78" t="str">
            <v>1000t</v>
          </cell>
          <cell r="I78">
            <v>0.5655</v>
          </cell>
        </row>
        <row r="79">
          <cell r="A79" t="str">
            <v>Panneaux de particules</v>
          </cell>
          <cell r="B79" t="str">
            <v>Ameublement</v>
          </cell>
          <cell r="E79" t="str">
            <v>1000t</v>
          </cell>
          <cell r="I79">
            <v>0.5655</v>
          </cell>
        </row>
        <row r="80">
          <cell r="A80" t="str">
            <v>Panneaux de particules</v>
          </cell>
          <cell r="B80" t="str">
            <v>Autres usages</v>
          </cell>
          <cell r="E80" t="str">
            <v>1000t</v>
          </cell>
          <cell r="I80">
            <v>0.5655</v>
          </cell>
        </row>
        <row r="81">
          <cell r="A81" t="str">
            <v>Collecte autres déchets bois</v>
          </cell>
          <cell r="B81" t="str">
            <v>Autres déchets bois</v>
          </cell>
          <cell r="E81" t="str">
            <v>1000t</v>
          </cell>
          <cell r="I81">
            <v>0.90909090909090906</v>
          </cell>
        </row>
        <row r="82">
          <cell r="A82" t="str">
            <v>Autres déchets bois</v>
          </cell>
          <cell r="B82" t="str">
            <v>Valorisation énergétique</v>
          </cell>
          <cell r="E82" t="str">
            <v>1000t</v>
          </cell>
          <cell r="I82">
            <v>0.90909090909090906</v>
          </cell>
        </row>
        <row r="83">
          <cell r="A83" t="str">
            <v>Autres déchets bois</v>
          </cell>
          <cell r="B83" t="str">
            <v>Valorisation matière</v>
          </cell>
          <cell r="E83" t="str">
            <v>1000t</v>
          </cell>
          <cell r="I83">
            <v>0.90909090909090906</v>
          </cell>
        </row>
        <row r="84">
          <cell r="A84" t="str">
            <v>Autres déchets bois</v>
          </cell>
          <cell r="B84" t="str">
            <v>ISDND</v>
          </cell>
          <cell r="E84" t="str">
            <v>1000t</v>
          </cell>
          <cell r="I84">
            <v>0.90909090909090906</v>
          </cell>
        </row>
        <row r="85">
          <cell r="A85" t="str">
            <v>Matière première de recyclage</v>
          </cell>
          <cell r="B85" t="str">
            <v>International</v>
          </cell>
          <cell r="E85" t="str">
            <v>1000t</v>
          </cell>
          <cell r="I85">
            <v>0.90909090909090906</v>
          </cell>
        </row>
        <row r="86">
          <cell r="A86" t="str">
            <v>Valorisation matière</v>
          </cell>
          <cell r="B86" t="str">
            <v>Matière première de recyclage</v>
          </cell>
          <cell r="E86" t="str">
            <v>1000t</v>
          </cell>
          <cell r="I86">
            <v>0.90909090909090906</v>
          </cell>
        </row>
        <row r="87">
          <cell r="A87" t="str">
            <v>Matière première de recyclage</v>
          </cell>
          <cell r="B87" t="str">
            <v>Usines de panneaux</v>
          </cell>
          <cell r="E87" t="str">
            <v>1000t</v>
          </cell>
          <cell r="I87">
            <v>0.90909090909090906</v>
          </cell>
        </row>
        <row r="88">
          <cell r="A88" t="str">
            <v>Bois d'industrie F</v>
          </cell>
          <cell r="B88" t="str">
            <v>Usines de panneaux</v>
          </cell>
          <cell r="E88" t="str">
            <v>1000t</v>
          </cell>
          <cell r="I88">
            <v>0.57950000000000002</v>
          </cell>
        </row>
        <row r="89">
          <cell r="A89" t="str">
            <v>Ameublement</v>
          </cell>
          <cell r="B89" t="str">
            <v>Meubles à base de bois</v>
          </cell>
          <cell r="E89" t="str">
            <v>1000t</v>
          </cell>
          <cell r="I89">
            <v>0.4185620701176051</v>
          </cell>
        </row>
        <row r="90">
          <cell r="A90" t="str">
            <v>Collecte Meubles à base de bois</v>
          </cell>
          <cell r="B90" t="str">
            <v>Déchets Meubles à base de bois</v>
          </cell>
          <cell r="E90" t="str">
            <v>1000t</v>
          </cell>
          <cell r="I90">
            <v>0.90909090909090906</v>
          </cell>
        </row>
        <row r="91">
          <cell r="A91" t="str">
            <v>Déchets Meubles à base de bois</v>
          </cell>
          <cell r="B91" t="str">
            <v>Valorisation matière</v>
          </cell>
          <cell r="E91" t="str">
            <v>1000t</v>
          </cell>
          <cell r="I91">
            <v>0.90909090909090906</v>
          </cell>
        </row>
        <row r="92">
          <cell r="A92" t="str">
            <v>Déchets Meubles à base de bois</v>
          </cell>
          <cell r="B92" t="str">
            <v>Valorisation énergétique</v>
          </cell>
          <cell r="E92" t="str">
            <v>1000t</v>
          </cell>
          <cell r="I92">
            <v>0.90909090909090906</v>
          </cell>
        </row>
        <row r="93">
          <cell r="A93" t="str">
            <v>Scieries F</v>
          </cell>
          <cell r="B93" t="str">
            <v>Connexes</v>
          </cell>
          <cell r="E93" t="str">
            <v>1000t</v>
          </cell>
          <cell r="I93">
            <v>0.56259763694398679</v>
          </cell>
        </row>
        <row r="94">
          <cell r="A94" t="str">
            <v>Usines de déroulage/ tranchage</v>
          </cell>
          <cell r="B94" t="str">
            <v>Connexes</v>
          </cell>
          <cell r="E94" t="str">
            <v>1000t</v>
          </cell>
          <cell r="I94">
            <v>0.59326651912513129</v>
          </cell>
        </row>
        <row r="95">
          <cell r="A95" t="str">
            <v>Exploitation forestière</v>
          </cell>
          <cell r="B95" t="str">
            <v>Plaquettes</v>
          </cell>
          <cell r="E95" t="str">
            <v>1000t</v>
          </cell>
          <cell r="I95">
            <v>0.4681249358030512</v>
          </cell>
        </row>
        <row r="96">
          <cell r="A96" t="str">
            <v>Exploitation forestière</v>
          </cell>
          <cell r="B96" t="str">
            <v>Bûches</v>
          </cell>
          <cell r="E96" t="str">
            <v>1000t</v>
          </cell>
          <cell r="I96">
            <v>0.66272575492669783</v>
          </cell>
        </row>
        <row r="97">
          <cell r="A97" t="str">
            <v>Bois vivant</v>
          </cell>
          <cell r="B97" t="str">
            <v>Prélèvements</v>
          </cell>
          <cell r="E97" t="str">
            <v>1000t</v>
          </cell>
          <cell r="I97">
            <v>0.66272575492669783</v>
          </cell>
        </row>
        <row r="98">
          <cell r="A98" t="str">
            <v>Bois vivant</v>
          </cell>
          <cell r="B98" t="str">
            <v>Mortalité</v>
          </cell>
          <cell r="E98" t="str">
            <v>1000t</v>
          </cell>
          <cell r="I98">
            <v>0.72884392205035087</v>
          </cell>
        </row>
        <row r="99">
          <cell r="A99" t="str">
            <v>Production biologique</v>
          </cell>
          <cell r="B99" t="str">
            <v>Bois vivant</v>
          </cell>
          <cell r="E99" t="str">
            <v>1000t</v>
          </cell>
          <cell r="I99">
            <v>0.70683563127265903</v>
          </cell>
        </row>
        <row r="100">
          <cell r="A100" t="str">
            <v>Stock initial</v>
          </cell>
          <cell r="B100" t="str">
            <v>Bois mort au sol</v>
          </cell>
          <cell r="E100" t="str">
            <v>1000t</v>
          </cell>
          <cell r="I100">
            <v>0.72065398640420997</v>
          </cell>
        </row>
        <row r="101">
          <cell r="A101" t="str">
            <v>Stock initial</v>
          </cell>
          <cell r="B101" t="str">
            <v>bois mort sur pied</v>
          </cell>
          <cell r="E101" t="str">
            <v>1000t</v>
          </cell>
          <cell r="I101">
            <v>0.72065398640420997</v>
          </cell>
        </row>
        <row r="102">
          <cell r="A102" t="str">
            <v>Stock initial</v>
          </cell>
          <cell r="B102" t="str">
            <v>Bois vivant</v>
          </cell>
          <cell r="E102" t="str">
            <v>1000t</v>
          </cell>
          <cell r="I102">
            <v>0.72065398640420997</v>
          </cell>
        </row>
        <row r="103">
          <cell r="A103" t="str">
            <v>Plaquettes</v>
          </cell>
          <cell r="B103" t="str">
            <v>Energie</v>
          </cell>
          <cell r="E103" t="str">
            <v>1000t</v>
          </cell>
          <cell r="I103">
            <v>0.4681249358030512</v>
          </cell>
        </row>
        <row r="104">
          <cell r="A104" t="str">
            <v>Bûches</v>
          </cell>
          <cell r="B104" t="str">
            <v>Energie</v>
          </cell>
          <cell r="E104" t="str">
            <v>1000t</v>
          </cell>
          <cell r="I104">
            <v>0.4681249358030512</v>
          </cell>
        </row>
        <row r="105">
          <cell r="A105" t="str">
            <v>Production de granulés</v>
          </cell>
          <cell r="B105" t="str">
            <v>Granulés</v>
          </cell>
          <cell r="E105" t="str">
            <v>1000t</v>
          </cell>
          <cell r="I105">
            <v>0.90909090909090906</v>
          </cell>
        </row>
        <row r="106">
          <cell r="A106" t="str">
            <v>Bois récolté</v>
          </cell>
          <cell r="B106" t="str">
            <v>Auto-approvisionnement et circuits courts</v>
          </cell>
          <cell r="E106" t="str">
            <v>1000t</v>
          </cell>
          <cell r="I106">
            <v>0.4681249358030512</v>
          </cell>
        </row>
        <row r="107">
          <cell r="A107" t="str">
            <v>Bois hors forêt</v>
          </cell>
          <cell r="B107" t="str">
            <v>Bûches</v>
          </cell>
          <cell r="E107" t="str">
            <v>1000t</v>
          </cell>
          <cell r="I107">
            <v>0.4681249358030512</v>
          </cell>
        </row>
        <row r="108">
          <cell r="A108" t="str">
            <v>Auto-approvisionnement et circuits courts</v>
          </cell>
          <cell r="B108" t="str">
            <v>Bûches</v>
          </cell>
          <cell r="E108" t="str">
            <v>1000t</v>
          </cell>
          <cell r="I108">
            <v>0.4681249358030512</v>
          </cell>
        </row>
        <row r="109">
          <cell r="A109" t="str">
            <v>Connexes</v>
          </cell>
          <cell r="B109" t="str">
            <v>Fabrication de pâte à papier</v>
          </cell>
          <cell r="E109" t="str">
            <v>1000t</v>
          </cell>
          <cell r="I109">
            <v>0.90909090909090906</v>
          </cell>
        </row>
        <row r="110">
          <cell r="A110" t="str">
            <v>Connexes</v>
          </cell>
          <cell r="B110" t="str">
            <v>Production de granulés</v>
          </cell>
          <cell r="E110" t="str">
            <v>1000t</v>
          </cell>
          <cell r="I110">
            <v>0.90909090909090906</v>
          </cell>
        </row>
        <row r="111">
          <cell r="A111" t="str">
            <v>Collecte déchets bois du bâtiment</v>
          </cell>
          <cell r="B111" t="str">
            <v>Déchets bois du bâtiment</v>
          </cell>
          <cell r="E111" t="str">
            <v>1000t</v>
          </cell>
          <cell r="I111">
            <v>0.90909090909090906</v>
          </cell>
        </row>
        <row r="112">
          <cell r="A112" t="str">
            <v>Déchets bois du bâtiment</v>
          </cell>
          <cell r="B112" t="str">
            <v>ISDND</v>
          </cell>
          <cell r="E112" t="str">
            <v>1000t</v>
          </cell>
          <cell r="I112">
            <v>0.90909090909090906</v>
          </cell>
        </row>
        <row r="113">
          <cell r="A113" t="str">
            <v>Déchets bois du bâtiment</v>
          </cell>
          <cell r="B113" t="str">
            <v>Valorisation énergétique</v>
          </cell>
          <cell r="E113" t="str">
            <v>1000t</v>
          </cell>
          <cell r="I113">
            <v>0.90909090909090906</v>
          </cell>
        </row>
        <row r="114">
          <cell r="A114" t="str">
            <v>Déchets bois du bâtiment</v>
          </cell>
          <cell r="B114" t="str">
            <v>Valorisation matière</v>
          </cell>
          <cell r="E114" t="str">
            <v>1000t</v>
          </cell>
          <cell r="I114">
            <v>0.90909090909090906</v>
          </cell>
        </row>
        <row r="115">
          <cell r="A115" t="str">
            <v>Déchets bois du bâtiment</v>
          </cell>
          <cell r="B115" t="str">
            <v>International</v>
          </cell>
          <cell r="E115" t="str">
            <v>1000t</v>
          </cell>
          <cell r="I115">
            <v>0.90909090909090906</v>
          </cell>
        </row>
        <row r="116">
          <cell r="A116" t="str">
            <v>Déchets bois du bâtiment</v>
          </cell>
          <cell r="B116" t="str">
            <v>Réemploi/Réutilisation</v>
          </cell>
          <cell r="E116" t="str">
            <v>1000t</v>
          </cell>
          <cell r="I116">
            <v>0.90909090909090906</v>
          </cell>
        </row>
        <row r="117">
          <cell r="A117" t="str">
            <v>Sciages F</v>
          </cell>
          <cell r="B117" t="str">
            <v>Construction/rénovation</v>
          </cell>
          <cell r="E117" t="str">
            <v>1000t</v>
          </cell>
          <cell r="I117">
            <v>0.56259763694398679</v>
          </cell>
        </row>
        <row r="118">
          <cell r="A118" t="str">
            <v>Sciages R</v>
          </cell>
          <cell r="B118" t="str">
            <v>Construction/rénovation</v>
          </cell>
          <cell r="E118" t="str">
            <v>1000t</v>
          </cell>
          <cell r="I118">
            <v>0.4185620701176051</v>
          </cell>
        </row>
        <row r="119">
          <cell r="A119" t="str">
            <v>International</v>
          </cell>
          <cell r="B119" t="str">
            <v>Granulés</v>
          </cell>
          <cell r="E119" t="str">
            <v>1000t</v>
          </cell>
          <cell r="I119">
            <v>0.90909090909090906</v>
          </cell>
        </row>
        <row r="120">
          <cell r="A120" t="str">
            <v>Granulés</v>
          </cell>
          <cell r="B120" t="str">
            <v>International</v>
          </cell>
          <cell r="E120" t="str">
            <v>1000t</v>
          </cell>
          <cell r="I120">
            <v>0.90909090909090906</v>
          </cell>
        </row>
        <row r="121">
          <cell r="A121" t="str">
            <v>International</v>
          </cell>
          <cell r="B121" t="str">
            <v>Sciages F</v>
          </cell>
          <cell r="E121" t="str">
            <v>1000t</v>
          </cell>
          <cell r="I121">
            <v>0.56259763694398679</v>
          </cell>
        </row>
        <row r="122">
          <cell r="A122" t="str">
            <v>Sciages F</v>
          </cell>
          <cell r="B122" t="str">
            <v>International</v>
          </cell>
          <cell r="E122" t="str">
            <v>1000t</v>
          </cell>
          <cell r="I122">
            <v>0.56259763694398679</v>
          </cell>
        </row>
        <row r="123">
          <cell r="A123" t="str">
            <v>International</v>
          </cell>
          <cell r="B123" t="str">
            <v>Sciages R</v>
          </cell>
          <cell r="E123" t="str">
            <v>1000t</v>
          </cell>
          <cell r="I123">
            <v>0.4185620701176051</v>
          </cell>
        </row>
        <row r="124">
          <cell r="A124" t="str">
            <v>Sciages R</v>
          </cell>
          <cell r="B124" t="str">
            <v>International</v>
          </cell>
          <cell r="E124" t="str">
            <v>1000t</v>
          </cell>
          <cell r="I124">
            <v>0.4185620701176051</v>
          </cell>
        </row>
        <row r="125">
          <cell r="A125" t="str">
            <v>International</v>
          </cell>
          <cell r="B125" t="str">
            <v>Traverses</v>
          </cell>
          <cell r="E125" t="str">
            <v>1000t</v>
          </cell>
          <cell r="I125">
            <v>0.61710714285714274</v>
          </cell>
        </row>
        <row r="126">
          <cell r="A126" t="str">
            <v>Traverses</v>
          </cell>
          <cell r="B126" t="str">
            <v>International</v>
          </cell>
          <cell r="E126" t="str">
            <v>1000t</v>
          </cell>
          <cell r="I126">
            <v>0.61710714285714274</v>
          </cell>
        </row>
        <row r="127">
          <cell r="A127" t="str">
            <v>International</v>
          </cell>
          <cell r="B127" t="str">
            <v>Meubles à base de bois</v>
          </cell>
          <cell r="E127" t="str">
            <v>1000t</v>
          </cell>
          <cell r="I127">
            <v>0.4185620701176051</v>
          </cell>
        </row>
        <row r="128">
          <cell r="A128" t="str">
            <v>Meubles à base de bois</v>
          </cell>
          <cell r="B128" t="str">
            <v>International</v>
          </cell>
          <cell r="E128" t="str">
            <v>1000t</v>
          </cell>
          <cell r="I128">
            <v>0.4185620701176051</v>
          </cell>
        </row>
        <row r="129">
          <cell r="A129" t="str">
            <v>International</v>
          </cell>
          <cell r="B129" t="str">
            <v>Bûches</v>
          </cell>
          <cell r="E129" t="str">
            <v>1000t</v>
          </cell>
          <cell r="I129">
            <v>0.4681249358030512</v>
          </cell>
        </row>
        <row r="130">
          <cell r="A130" t="str">
            <v>Bûches</v>
          </cell>
          <cell r="B130" t="str">
            <v>International</v>
          </cell>
          <cell r="E130" t="str">
            <v>1000t</v>
          </cell>
          <cell r="I130">
            <v>0.4681249358030512</v>
          </cell>
        </row>
        <row r="131">
          <cell r="A131" t="str">
            <v>Ameublement</v>
          </cell>
          <cell r="B131" t="str">
            <v>Connexes</v>
          </cell>
          <cell r="E131" t="str">
            <v>1000t</v>
          </cell>
          <cell r="I131">
            <v>0.90909090909090906</v>
          </cell>
        </row>
        <row r="132">
          <cell r="A132" t="str">
            <v>Usines de contreplaqués</v>
          </cell>
          <cell r="B132" t="str">
            <v>Connexes</v>
          </cell>
          <cell r="E132" t="str">
            <v>1000t</v>
          </cell>
          <cell r="I132">
            <v>0.90909090909090906</v>
          </cell>
        </row>
        <row r="133">
          <cell r="A133" t="str">
            <v>Usines de panneaux</v>
          </cell>
          <cell r="B133" t="str">
            <v>Connexes</v>
          </cell>
          <cell r="E133" t="str">
            <v>1000t</v>
          </cell>
          <cell r="I133">
            <v>0.90909090909090906</v>
          </cell>
        </row>
        <row r="134">
          <cell r="A134" t="str">
            <v>Fabrication de pâte à papier</v>
          </cell>
          <cell r="B134" t="str">
            <v>Connexes</v>
          </cell>
          <cell r="E134" t="str">
            <v>1000t</v>
          </cell>
          <cell r="I134">
            <v>0.90909090909090906</v>
          </cell>
        </row>
        <row r="135">
          <cell r="A135" t="str">
            <v>Démolition</v>
          </cell>
          <cell r="B135" t="str">
            <v>Déchets bois du bâtiment</v>
          </cell>
          <cell r="E135" t="str">
            <v>1000t</v>
          </cell>
          <cell r="I135">
            <v>0.90909090909090906</v>
          </cell>
        </row>
        <row r="136">
          <cell r="A136" t="str">
            <v>Bois d'œuvre F</v>
          </cell>
          <cell r="B136" t="str">
            <v>Scieries F</v>
          </cell>
          <cell r="E136" t="str">
            <v>1000t</v>
          </cell>
          <cell r="I136">
            <v>0.53344595818530283</v>
          </cell>
        </row>
        <row r="137">
          <cell r="A137" t="str">
            <v>Bois d'œuvre R</v>
          </cell>
          <cell r="B137" t="str">
            <v>Scieries R</v>
          </cell>
          <cell r="E137" t="str">
            <v>1000t</v>
          </cell>
          <cell r="I137">
            <v>0.41900928994096648</v>
          </cell>
        </row>
        <row r="138">
          <cell r="A138" t="str">
            <v>Fabrication de pâte à papier</v>
          </cell>
          <cell r="B138" t="str">
            <v>Résidus de pâte à papier</v>
          </cell>
          <cell r="E138" t="str">
            <v>1000t</v>
          </cell>
          <cell r="I138">
            <v>0.90909090909090906</v>
          </cell>
        </row>
        <row r="139">
          <cell r="A139" t="str">
            <v>Résidus de pâte à papier</v>
          </cell>
          <cell r="B139" t="str">
            <v>Energie</v>
          </cell>
          <cell r="E139" t="str">
            <v>1000t</v>
          </cell>
          <cell r="I139">
            <v>0.90909090909090906</v>
          </cell>
        </row>
        <row r="140">
          <cell r="A140" t="str">
            <v>Granulés</v>
          </cell>
          <cell r="B140" t="str">
            <v>Energie</v>
          </cell>
          <cell r="E140" t="str">
            <v>1000t</v>
          </cell>
          <cell r="I140">
            <v>0.90909090909090906</v>
          </cell>
        </row>
        <row r="141">
          <cell r="A141" t="str">
            <v>Connexes</v>
          </cell>
          <cell r="B141" t="str">
            <v>Usines de panneaux</v>
          </cell>
          <cell r="E141" t="str">
            <v>1000t</v>
          </cell>
          <cell r="I141">
            <v>0.90909090909090906</v>
          </cell>
        </row>
        <row r="142">
          <cell r="A142" t="str">
            <v>Usines de panneaux</v>
          </cell>
          <cell r="B142" t="str">
            <v>OSB</v>
          </cell>
          <cell r="E142" t="str">
            <v>1000t</v>
          </cell>
          <cell r="I142">
            <v>0.53679999999999994</v>
          </cell>
        </row>
        <row r="143">
          <cell r="A143" t="str">
            <v>International</v>
          </cell>
          <cell r="B143" t="str">
            <v>OSB</v>
          </cell>
          <cell r="E143" t="str">
            <v>1000t</v>
          </cell>
          <cell r="I143">
            <v>0.53679999999999994</v>
          </cell>
        </row>
        <row r="144">
          <cell r="A144" t="str">
            <v>OSB</v>
          </cell>
          <cell r="B144" t="str">
            <v>International</v>
          </cell>
          <cell r="E144" t="str">
            <v>1000t</v>
          </cell>
          <cell r="I144">
            <v>0.53679999999999994</v>
          </cell>
        </row>
        <row r="145">
          <cell r="A145" t="str">
            <v>OSB</v>
          </cell>
          <cell r="B145" t="str">
            <v>Construction/rénovation</v>
          </cell>
          <cell r="E145" t="str">
            <v>1000t</v>
          </cell>
          <cell r="I145">
            <v>0.53679999999999994</v>
          </cell>
        </row>
        <row r="146">
          <cell r="A146" t="str">
            <v>OSB</v>
          </cell>
          <cell r="B146" t="str">
            <v>Autres usages</v>
          </cell>
          <cell r="E146" t="str">
            <v>1000t</v>
          </cell>
          <cell r="I146">
            <v>0.53679999999999994</v>
          </cell>
        </row>
        <row r="147">
          <cell r="A147" t="str">
            <v>International</v>
          </cell>
          <cell r="B147" t="str">
            <v>Bois d'œuvre R</v>
          </cell>
          <cell r="E147" t="str">
            <v>1000t</v>
          </cell>
          <cell r="I147">
            <v>0.41900928994096648</v>
          </cell>
        </row>
        <row r="148">
          <cell r="A148" t="str">
            <v>International</v>
          </cell>
          <cell r="B148" t="str">
            <v>Bois d'industrie R</v>
          </cell>
          <cell r="E148" t="str">
            <v>1000t</v>
          </cell>
          <cell r="I148">
            <v>0.3998379155901261</v>
          </cell>
        </row>
        <row r="149">
          <cell r="A149" t="str">
            <v>Bois d'œuvre R</v>
          </cell>
          <cell r="B149" t="str">
            <v>International</v>
          </cell>
          <cell r="E149" t="str">
            <v>1000t</v>
          </cell>
          <cell r="I149">
            <v>0.41900928994096648</v>
          </cell>
        </row>
        <row r="150">
          <cell r="A150" t="str">
            <v>Bois d'industrie R</v>
          </cell>
          <cell r="B150" t="str">
            <v>International</v>
          </cell>
          <cell r="E150" t="str">
            <v>1000t</v>
          </cell>
          <cell r="I150">
            <v>0.3998379155901261</v>
          </cell>
        </row>
        <row r="151">
          <cell r="A151" t="str">
            <v>International</v>
          </cell>
          <cell r="B151" t="str">
            <v>Plaquettes</v>
          </cell>
          <cell r="E151" t="str">
            <v>1000t</v>
          </cell>
          <cell r="I151">
            <v>0.4681249358030512</v>
          </cell>
        </row>
        <row r="152">
          <cell r="A152" t="str">
            <v>Plaquettes</v>
          </cell>
          <cell r="B152" t="str">
            <v>International</v>
          </cell>
          <cell r="E152" t="str">
            <v>1000t</v>
          </cell>
          <cell r="I152">
            <v>0.4681249358030512</v>
          </cell>
        </row>
        <row r="153">
          <cell r="A153" t="str">
            <v>International</v>
          </cell>
          <cell r="B153" t="str">
            <v>Bois d'œuvre F</v>
          </cell>
          <cell r="E153" t="str">
            <v>1000t</v>
          </cell>
          <cell r="I153">
            <v>0.53344595818530283</v>
          </cell>
        </row>
        <row r="154">
          <cell r="A154" t="str">
            <v>International</v>
          </cell>
          <cell r="B154" t="str">
            <v>Bois d'industrie F</v>
          </cell>
          <cell r="E154" t="str">
            <v>1000t</v>
          </cell>
          <cell r="I154">
            <v>0.57950000000000002</v>
          </cell>
        </row>
        <row r="155">
          <cell r="A155" t="str">
            <v>Bois d'œuvre F</v>
          </cell>
          <cell r="B155" t="str">
            <v>International</v>
          </cell>
          <cell r="E155" t="str">
            <v>1000t</v>
          </cell>
          <cell r="I155">
            <v>0.53344595818530283</v>
          </cell>
        </row>
        <row r="156">
          <cell r="A156" t="str">
            <v>Bois d'industrie F</v>
          </cell>
          <cell r="B156" t="str">
            <v>International</v>
          </cell>
          <cell r="E156" t="str">
            <v>1000t</v>
          </cell>
          <cell r="I156">
            <v>0.57950000000000002</v>
          </cell>
        </row>
        <row r="157">
          <cell r="A157" t="str">
            <v>Sciages F</v>
          </cell>
          <cell r="B157" t="str">
            <v>Fabrication de parquet</v>
          </cell>
          <cell r="E157" t="str">
            <v>1000t</v>
          </cell>
          <cell r="I157">
            <v>0.56259763694398679</v>
          </cell>
        </row>
        <row r="158">
          <cell r="A158" t="str">
            <v>Sciages R</v>
          </cell>
          <cell r="B158" t="str">
            <v>Ameublement</v>
          </cell>
          <cell r="E158" t="str">
            <v>1000t</v>
          </cell>
          <cell r="I158">
            <v>0.4185620701176051</v>
          </cell>
        </row>
        <row r="159">
          <cell r="A159" t="str">
            <v>Sciages F</v>
          </cell>
          <cell r="B159" t="str">
            <v>Ameublement</v>
          </cell>
          <cell r="E159" t="str">
            <v>1000t</v>
          </cell>
          <cell r="I159">
            <v>0.56259763694398679</v>
          </cell>
        </row>
        <row r="160">
          <cell r="A160" t="str">
            <v>Contreplaqués</v>
          </cell>
          <cell r="B160" t="str">
            <v>Construction/rénovation</v>
          </cell>
          <cell r="E160" t="str">
            <v>1000t</v>
          </cell>
          <cell r="I160">
            <v>0.42499999999999999</v>
          </cell>
        </row>
        <row r="161">
          <cell r="A161" t="str">
            <v>Contreplaqués</v>
          </cell>
          <cell r="B161" t="str">
            <v>Fabrication ELB</v>
          </cell>
          <cell r="E161" t="str">
            <v>1000t</v>
          </cell>
          <cell r="I161">
            <v>0.42499999999999999</v>
          </cell>
        </row>
        <row r="162">
          <cell r="A162" t="str">
            <v>Contreplaqués</v>
          </cell>
          <cell r="B162" t="str">
            <v>Autres usages</v>
          </cell>
          <cell r="E162" t="str">
            <v>1000t</v>
          </cell>
          <cell r="I162">
            <v>0.42499999999999999</v>
          </cell>
        </row>
        <row r="163">
          <cell r="A163" t="str">
            <v>Contreplaqués</v>
          </cell>
          <cell r="B163" t="str">
            <v>Ameublement</v>
          </cell>
          <cell r="E163" t="str">
            <v>1000t</v>
          </cell>
          <cell r="I163">
            <v>0.42499999999999999</v>
          </cell>
        </row>
        <row r="164">
          <cell r="A164" t="str">
            <v>Bois vivant</v>
          </cell>
          <cell r="B164" t="str">
            <v>Stock final</v>
          </cell>
          <cell r="E164" t="str">
            <v>1000t</v>
          </cell>
          <cell r="I164">
            <v>0.72065398640420997</v>
          </cell>
        </row>
        <row r="165">
          <cell r="A165" t="str">
            <v>Traverses</v>
          </cell>
          <cell r="B165" t="str">
            <v>Utilisation</v>
          </cell>
          <cell r="E165" t="str">
            <v>1000t</v>
          </cell>
          <cell r="I165">
            <v>0.61710714285714274</v>
          </cell>
        </row>
        <row r="166">
          <cell r="A166" t="str">
            <v>Parquets</v>
          </cell>
          <cell r="B166" t="str">
            <v>Utilisation</v>
          </cell>
          <cell r="E166" t="str">
            <v>1000t</v>
          </cell>
          <cell r="I166">
            <v>0.61710714285714274</v>
          </cell>
        </row>
        <row r="167">
          <cell r="A167" t="str">
            <v>Meubles à base de bois</v>
          </cell>
          <cell r="B167" t="str">
            <v>Utilisation</v>
          </cell>
          <cell r="E167" t="str">
            <v>1000t</v>
          </cell>
          <cell r="I167">
            <v>0.4185620701176051</v>
          </cell>
        </row>
        <row r="168">
          <cell r="A168" t="str">
            <v>Connexes</v>
          </cell>
          <cell r="B168" t="str">
            <v>Energie</v>
          </cell>
          <cell r="E168" t="str">
            <v>1000t</v>
          </cell>
          <cell r="I168">
            <v>0.90909090909090906</v>
          </cell>
        </row>
        <row r="169">
          <cell r="A169" t="str">
            <v>Merrains</v>
          </cell>
          <cell r="B169" t="str">
            <v>Fabrication tonneaux</v>
          </cell>
          <cell r="E169" t="str">
            <v>1000t</v>
          </cell>
          <cell r="I169">
            <v>0.61710714285714274</v>
          </cell>
        </row>
        <row r="170">
          <cell r="A170" t="str">
            <v>Bois tropicaux</v>
          </cell>
          <cell r="B170" t="str">
            <v>Scieries T</v>
          </cell>
          <cell r="E170" t="str">
            <v>1000t</v>
          </cell>
          <cell r="I170">
            <v>0.49860675341281596</v>
          </cell>
        </row>
        <row r="171">
          <cell r="A171" t="str">
            <v>Scieries T</v>
          </cell>
          <cell r="B171" t="str">
            <v>Sciages tropicaux</v>
          </cell>
          <cell r="E171" t="str">
            <v>1000t</v>
          </cell>
          <cell r="I171">
            <v>0.49860675341281596</v>
          </cell>
        </row>
        <row r="172">
          <cell r="A172" t="str">
            <v>International</v>
          </cell>
          <cell r="B172" t="str">
            <v>Sciages tropicaux</v>
          </cell>
          <cell r="E172" t="str">
            <v>1000t</v>
          </cell>
          <cell r="I172">
            <v>0.49860675341281596</v>
          </cell>
        </row>
        <row r="173">
          <cell r="A173" t="str">
            <v>International</v>
          </cell>
          <cell r="B173" t="str">
            <v>Bois tropicaux</v>
          </cell>
          <cell r="E173" t="str">
            <v>1000t</v>
          </cell>
          <cell r="I173">
            <v>0.49860675341281596</v>
          </cell>
        </row>
        <row r="174">
          <cell r="A174" t="str">
            <v>International</v>
          </cell>
          <cell r="B174" t="str">
            <v>Tonneaux</v>
          </cell>
          <cell r="E174" t="str">
            <v>1000t</v>
          </cell>
          <cell r="I174">
            <v>0.61710714285714274</v>
          </cell>
        </row>
        <row r="175">
          <cell r="A175" t="str">
            <v>Sciages tropicaux</v>
          </cell>
          <cell r="B175" t="str">
            <v>International</v>
          </cell>
          <cell r="E175" t="str">
            <v>1000t</v>
          </cell>
          <cell r="I175">
            <v>0.49860675341281596</v>
          </cell>
        </row>
        <row r="176">
          <cell r="A176" t="str">
            <v>Bois tropicaux</v>
          </cell>
          <cell r="B176" t="str">
            <v>International</v>
          </cell>
          <cell r="E176" t="str">
            <v>1000t</v>
          </cell>
          <cell r="I176">
            <v>0.49860675341281596</v>
          </cell>
        </row>
        <row r="177">
          <cell r="A177" t="str">
            <v>Tonneaux</v>
          </cell>
          <cell r="B177" t="str">
            <v>International</v>
          </cell>
          <cell r="E177" t="str">
            <v>1000t</v>
          </cell>
          <cell r="I177">
            <v>0.61710714285714274</v>
          </cell>
        </row>
        <row r="178">
          <cell r="A178" t="str">
            <v>Tonneaux</v>
          </cell>
          <cell r="B178" t="str">
            <v>Utilisation</v>
          </cell>
          <cell r="E178" t="str">
            <v>1000t</v>
          </cell>
          <cell r="I178">
            <v>0.61710714285714274</v>
          </cell>
        </row>
        <row r="179">
          <cell r="A179" t="str">
            <v>Scieries T</v>
          </cell>
          <cell r="B179" t="str">
            <v>Connexes</v>
          </cell>
          <cell r="E179" t="str">
            <v>1000t</v>
          </cell>
          <cell r="I179">
            <v>0.49860675341281596</v>
          </cell>
        </row>
        <row r="180">
          <cell r="A180" t="str">
            <v>Sciages tropicaux</v>
          </cell>
          <cell r="B180" t="str">
            <v>Utilisation</v>
          </cell>
          <cell r="E180" t="str">
            <v>1000t</v>
          </cell>
          <cell r="I180">
            <v>0.49860675341281596</v>
          </cell>
        </row>
        <row r="181">
          <cell r="A181" t="str">
            <v>Scieries F</v>
          </cell>
          <cell r="B181" t="str">
            <v>Traverses</v>
          </cell>
          <cell r="E181" t="str">
            <v>1000m3</v>
          </cell>
        </row>
        <row r="182">
          <cell r="A182" t="str">
            <v>Scieries F</v>
          </cell>
          <cell r="B182" t="str">
            <v>Merrains</v>
          </cell>
          <cell r="E182" t="str">
            <v>1000m3</v>
          </cell>
        </row>
        <row r="183">
          <cell r="A183" t="str">
            <v>Scieries F</v>
          </cell>
          <cell r="B183" t="str">
            <v>Sciages F</v>
          </cell>
          <cell r="E183" t="str">
            <v>1000m3</v>
          </cell>
        </row>
        <row r="184">
          <cell r="A184" t="str">
            <v>Scieries R</v>
          </cell>
          <cell r="B184" t="str">
            <v>Sciages R</v>
          </cell>
          <cell r="E184" t="str">
            <v>1000m3</v>
          </cell>
        </row>
        <row r="185">
          <cell r="A185" t="str">
            <v>Prélèvements</v>
          </cell>
          <cell r="B185" t="str">
            <v>Bois récolté</v>
          </cell>
          <cell r="E185" t="str">
            <v>1000m3</v>
          </cell>
        </row>
        <row r="186">
          <cell r="A186" t="str">
            <v>Bois récolté</v>
          </cell>
          <cell r="B186" t="str">
            <v>Exploitation forestière</v>
          </cell>
          <cell r="E186" t="str">
            <v>1000m3</v>
          </cell>
        </row>
        <row r="187">
          <cell r="A187" t="str">
            <v>Exploitation forestière</v>
          </cell>
          <cell r="B187" t="str">
            <v>Bois d'œuvre R</v>
          </cell>
          <cell r="E187" t="str">
            <v>1000m3</v>
          </cell>
        </row>
        <row r="188">
          <cell r="A188" t="str">
            <v>Exploitation forestière</v>
          </cell>
          <cell r="B188" t="str">
            <v>Bois d'œuvre F</v>
          </cell>
          <cell r="E188" t="str">
            <v>1000m3</v>
          </cell>
        </row>
        <row r="189">
          <cell r="A189" t="str">
            <v>Exploitation forestière</v>
          </cell>
          <cell r="B189" t="str">
            <v>Bois d'industrie R</v>
          </cell>
          <cell r="E189" t="str">
            <v>1000m3</v>
          </cell>
        </row>
        <row r="190">
          <cell r="A190" t="str">
            <v>Exploitation forestière</v>
          </cell>
          <cell r="B190" t="str">
            <v>Bois d'industrie F</v>
          </cell>
          <cell r="E190" t="str">
            <v>1000m3</v>
          </cell>
        </row>
        <row r="191">
          <cell r="A191" t="str">
            <v>Bois d'industrie R</v>
          </cell>
          <cell r="B191" t="str">
            <v>Fabrication de pâte à papier</v>
          </cell>
          <cell r="E191" t="str">
            <v>1000m3</v>
          </cell>
        </row>
        <row r="192">
          <cell r="A192" t="str">
            <v>Bois d'industrie F</v>
          </cell>
          <cell r="B192" t="str">
            <v>Fabrication de pâte à papier</v>
          </cell>
          <cell r="E192" t="str">
            <v>1000m3</v>
          </cell>
        </row>
        <row r="193">
          <cell r="A193" t="str">
            <v>Fabrication de pâte à papier</v>
          </cell>
          <cell r="B193" t="str">
            <v>Pâte à papier</v>
          </cell>
          <cell r="E193" t="str">
            <v>1000m3</v>
          </cell>
        </row>
        <row r="194">
          <cell r="A194" t="str">
            <v>Fabrication papiers cartons</v>
          </cell>
          <cell r="B194" t="str">
            <v>Papiers/cartons</v>
          </cell>
          <cell r="E194" t="str">
            <v>1000m3</v>
          </cell>
        </row>
        <row r="195">
          <cell r="A195" t="str">
            <v>International</v>
          </cell>
          <cell r="B195" t="str">
            <v>Pâte à papier</v>
          </cell>
          <cell r="E195" t="str">
            <v>1000m3</v>
          </cell>
        </row>
        <row r="196">
          <cell r="A196" t="str">
            <v>Pâte à papier</v>
          </cell>
          <cell r="B196" t="str">
            <v>Fabrication papiers cartons</v>
          </cell>
          <cell r="E196" t="str">
            <v>1000m3</v>
          </cell>
        </row>
        <row r="197">
          <cell r="A197" t="str">
            <v>International</v>
          </cell>
          <cell r="B197" t="str">
            <v>Papier à recycler</v>
          </cell>
          <cell r="E197" t="str">
            <v>1000m3</v>
          </cell>
        </row>
        <row r="198">
          <cell r="A198" t="str">
            <v>International</v>
          </cell>
          <cell r="B198" t="str">
            <v>Papiers/cartons</v>
          </cell>
          <cell r="E198" t="str">
            <v>1000m3</v>
          </cell>
        </row>
        <row r="199">
          <cell r="A199" t="str">
            <v>Papiers/cartons</v>
          </cell>
          <cell r="B199" t="str">
            <v>Utilisation papiers/cartons</v>
          </cell>
          <cell r="E199" t="str">
            <v>1000m3</v>
          </cell>
        </row>
        <row r="200">
          <cell r="A200" t="str">
            <v>Collecte papiers/cartons</v>
          </cell>
          <cell r="B200" t="str">
            <v>Papier à recycler</v>
          </cell>
          <cell r="E200" t="str">
            <v>1000m3</v>
          </cell>
        </row>
        <row r="201">
          <cell r="A201" t="str">
            <v>Papier à recycler</v>
          </cell>
          <cell r="B201" t="str">
            <v>International</v>
          </cell>
          <cell r="E201" t="str">
            <v>1000m3</v>
          </cell>
        </row>
        <row r="202">
          <cell r="A202" t="str">
            <v>Papiers/cartons</v>
          </cell>
          <cell r="B202" t="str">
            <v>International</v>
          </cell>
          <cell r="E202" t="str">
            <v>1000m3</v>
          </cell>
        </row>
        <row r="203">
          <cell r="A203" t="str">
            <v>Pâte à papier</v>
          </cell>
          <cell r="B203" t="str">
            <v>Autres produits à base de pâte</v>
          </cell>
          <cell r="E203" t="str">
            <v>1000m3</v>
          </cell>
        </row>
        <row r="204">
          <cell r="A204" t="str">
            <v>Pâte à papier</v>
          </cell>
          <cell r="B204" t="str">
            <v>International</v>
          </cell>
          <cell r="E204" t="str">
            <v>1000m3</v>
          </cell>
        </row>
        <row r="205">
          <cell r="A205" t="str">
            <v>Papier à recycler</v>
          </cell>
          <cell r="B205" t="str">
            <v>Fabrication papiers cartons</v>
          </cell>
          <cell r="E205" t="str">
            <v>1000m3</v>
          </cell>
        </row>
        <row r="206">
          <cell r="A206" t="str">
            <v>Connexes</v>
          </cell>
          <cell r="B206" t="str">
            <v>Fabrication palettes</v>
          </cell>
          <cell r="E206" t="str">
            <v>1000m3</v>
          </cell>
        </row>
        <row r="207">
          <cell r="A207" t="str">
            <v>Sciages R</v>
          </cell>
          <cell r="B207" t="str">
            <v>Fabrication palettes</v>
          </cell>
          <cell r="E207" t="str">
            <v>1000m3</v>
          </cell>
        </row>
        <row r="208">
          <cell r="A208" t="str">
            <v>Sciages R</v>
          </cell>
          <cell r="B208" t="str">
            <v>Réparation palettes</v>
          </cell>
          <cell r="E208" t="str">
            <v>1000m3</v>
          </cell>
        </row>
        <row r="209">
          <cell r="A209" t="str">
            <v>Fabrication palettes</v>
          </cell>
          <cell r="B209" t="str">
            <v>Palettes</v>
          </cell>
          <cell r="E209" t="str">
            <v>1000m3</v>
          </cell>
        </row>
        <row r="210">
          <cell r="A210" t="str">
            <v>Réparation palettes</v>
          </cell>
          <cell r="B210" t="str">
            <v>Palettes</v>
          </cell>
          <cell r="E210" t="str">
            <v>1000m3</v>
          </cell>
        </row>
        <row r="211">
          <cell r="A211" t="str">
            <v>Collecte palettes</v>
          </cell>
          <cell r="B211" t="str">
            <v>Palettes à reconditionner</v>
          </cell>
          <cell r="E211" t="str">
            <v>1000m3</v>
          </cell>
        </row>
        <row r="212">
          <cell r="A212" t="str">
            <v>Connexes</v>
          </cell>
          <cell r="B212" t="str">
            <v>Réparation palettes</v>
          </cell>
          <cell r="E212" t="str">
            <v>1000m3</v>
          </cell>
        </row>
        <row r="213">
          <cell r="A213" t="str">
            <v>Collecte palettes</v>
          </cell>
          <cell r="B213" t="str">
            <v>Palettes en fin de vie</v>
          </cell>
          <cell r="E213" t="str">
            <v>1000m3</v>
          </cell>
        </row>
        <row r="214">
          <cell r="A214" t="str">
            <v>Palettes à reconditionner</v>
          </cell>
          <cell r="B214" t="str">
            <v>Palettes</v>
          </cell>
          <cell r="E214" t="str">
            <v>1000m3</v>
          </cell>
        </row>
        <row r="215">
          <cell r="A215" t="str">
            <v>Palettes à reconditionner</v>
          </cell>
          <cell r="B215" t="str">
            <v>Réparation palettes</v>
          </cell>
          <cell r="E215" t="str">
            <v>1000m3</v>
          </cell>
        </row>
        <row r="216">
          <cell r="A216" t="str">
            <v>Palettes en fin de vie</v>
          </cell>
          <cell r="B216" t="str">
            <v>Réparation palettes</v>
          </cell>
          <cell r="E216" t="str">
            <v>1000m3</v>
          </cell>
        </row>
        <row r="217">
          <cell r="A217" t="str">
            <v>Palettes en fin de vie</v>
          </cell>
          <cell r="B217" t="str">
            <v>Autres exutoires</v>
          </cell>
          <cell r="E217" t="str">
            <v>1000m3</v>
          </cell>
        </row>
        <row r="218">
          <cell r="A218" t="str">
            <v>Palettes en fin de vie</v>
          </cell>
          <cell r="B218" t="str">
            <v>Valorisation énergétique</v>
          </cell>
          <cell r="E218" t="str">
            <v>1000m3</v>
          </cell>
        </row>
        <row r="219">
          <cell r="A219" t="str">
            <v>Palettes en fin de vie</v>
          </cell>
          <cell r="B219" t="str">
            <v>Usines de panneaux</v>
          </cell>
          <cell r="E219" t="str">
            <v>1000m3</v>
          </cell>
        </row>
        <row r="220">
          <cell r="A220" t="str">
            <v>International</v>
          </cell>
          <cell r="B220" t="str">
            <v>Palettes</v>
          </cell>
          <cell r="E220" t="str">
            <v>1000m3</v>
          </cell>
        </row>
        <row r="221">
          <cell r="A221" t="str">
            <v>Réparation palettes</v>
          </cell>
          <cell r="B221" t="str">
            <v>Palettes en fin de vie</v>
          </cell>
          <cell r="E221" t="str">
            <v>1000m3</v>
          </cell>
        </row>
        <row r="222">
          <cell r="A222" t="str">
            <v>Bois d'œuvre F</v>
          </cell>
          <cell r="B222" t="str">
            <v>Usines de déroulage/ tranchage</v>
          </cell>
          <cell r="E222" t="str">
            <v>1000m3</v>
          </cell>
        </row>
        <row r="223">
          <cell r="A223" t="str">
            <v>Scieries R</v>
          </cell>
          <cell r="B223" t="str">
            <v>Connexes</v>
          </cell>
          <cell r="E223" t="str">
            <v>1000m3</v>
          </cell>
        </row>
        <row r="224">
          <cell r="A224" t="str">
            <v>Usines de contreplaqués</v>
          </cell>
          <cell r="B224" t="str">
            <v>Contreplaqués</v>
          </cell>
          <cell r="E224" t="str">
            <v>1000m3</v>
          </cell>
        </row>
        <row r="225">
          <cell r="A225" t="str">
            <v>Usines de panneaux</v>
          </cell>
          <cell r="B225" t="str">
            <v>Panneaux de particules</v>
          </cell>
          <cell r="E225" t="str">
            <v>1000m3</v>
          </cell>
        </row>
        <row r="226">
          <cell r="A226" t="str">
            <v>Usines de panneaux</v>
          </cell>
          <cell r="B226" t="str">
            <v>MDF/HDF</v>
          </cell>
          <cell r="E226" t="str">
            <v>1000m3</v>
          </cell>
        </row>
        <row r="227">
          <cell r="A227" t="str">
            <v>Usines de panneaux</v>
          </cell>
          <cell r="B227" t="str">
            <v>Panneaux de fibres dures</v>
          </cell>
          <cell r="E227" t="str">
            <v>1000m3</v>
          </cell>
        </row>
        <row r="228">
          <cell r="A228" t="str">
            <v>Bois d'industrie R</v>
          </cell>
          <cell r="B228" t="str">
            <v>Usines de panneaux</v>
          </cell>
          <cell r="E228" t="str">
            <v>1000m3</v>
          </cell>
        </row>
        <row r="229">
          <cell r="A229" t="str">
            <v>Placages</v>
          </cell>
          <cell r="B229" t="str">
            <v>Usines de contreplaqués</v>
          </cell>
          <cell r="E229" t="str">
            <v>1000m3</v>
          </cell>
        </row>
        <row r="230">
          <cell r="A230" t="str">
            <v>International</v>
          </cell>
          <cell r="B230" t="str">
            <v>Placages</v>
          </cell>
          <cell r="E230" t="str">
            <v>1000m3</v>
          </cell>
        </row>
        <row r="231">
          <cell r="A231" t="str">
            <v>Placages</v>
          </cell>
          <cell r="B231" t="str">
            <v>International</v>
          </cell>
          <cell r="E231" t="str">
            <v>1000m3</v>
          </cell>
        </row>
        <row r="232">
          <cell r="A232" t="str">
            <v>Usines de déroulage/ tranchage</v>
          </cell>
          <cell r="B232" t="str">
            <v>Placages</v>
          </cell>
          <cell r="E232" t="str">
            <v>1000m3</v>
          </cell>
        </row>
        <row r="233">
          <cell r="A233" t="str">
            <v>Fabrication de parquet</v>
          </cell>
          <cell r="B233" t="str">
            <v>Parquets</v>
          </cell>
          <cell r="E233" t="str">
            <v>1000m3</v>
          </cell>
        </row>
        <row r="234">
          <cell r="A234" t="str">
            <v>International</v>
          </cell>
          <cell r="B234" t="str">
            <v>Parquets</v>
          </cell>
          <cell r="E234" t="str">
            <v>1000m3</v>
          </cell>
        </row>
        <row r="235">
          <cell r="A235" t="str">
            <v>Parquets</v>
          </cell>
          <cell r="B235" t="str">
            <v>International</v>
          </cell>
          <cell r="E235" t="str">
            <v>1000m3</v>
          </cell>
        </row>
        <row r="236">
          <cell r="A236" t="str">
            <v>Fabrication ELB</v>
          </cell>
          <cell r="B236" t="str">
            <v>Emballages légers</v>
          </cell>
          <cell r="E236" t="str">
            <v>1000m3</v>
          </cell>
        </row>
        <row r="237">
          <cell r="A237" t="str">
            <v>Sciages R</v>
          </cell>
          <cell r="B237" t="str">
            <v>Fabrication ELB</v>
          </cell>
          <cell r="E237" t="str">
            <v>1000m3</v>
          </cell>
        </row>
        <row r="238">
          <cell r="A238" t="str">
            <v>Sciages F</v>
          </cell>
          <cell r="B238" t="str">
            <v>Fabrication ELB</v>
          </cell>
          <cell r="E238" t="str">
            <v>1000m3</v>
          </cell>
        </row>
        <row r="239">
          <cell r="A239" t="str">
            <v>Usines de déroulage/ tranchage</v>
          </cell>
          <cell r="B239" t="str">
            <v>Fabrication ELB</v>
          </cell>
          <cell r="E239" t="str">
            <v>1000m3</v>
          </cell>
        </row>
        <row r="240">
          <cell r="A240" t="str">
            <v>Contreplaqués</v>
          </cell>
          <cell r="B240" t="str">
            <v>Fabrication emballages industriels</v>
          </cell>
          <cell r="E240" t="str">
            <v>1000m3</v>
          </cell>
        </row>
        <row r="241">
          <cell r="A241" t="str">
            <v>OSB</v>
          </cell>
          <cell r="B241" t="str">
            <v>Fabrication emballages industriels</v>
          </cell>
          <cell r="E241" t="str">
            <v>1000m3</v>
          </cell>
        </row>
        <row r="242">
          <cell r="A242" t="str">
            <v>Sciages R</v>
          </cell>
          <cell r="B242" t="str">
            <v>Fabrication emballages industriels</v>
          </cell>
          <cell r="E242" t="str">
            <v>1000m3</v>
          </cell>
        </row>
        <row r="243">
          <cell r="A243" t="str">
            <v>International</v>
          </cell>
          <cell r="B243" t="str">
            <v>Fabrication emballages industriels</v>
          </cell>
          <cell r="E243" t="str">
            <v>1000m3</v>
          </cell>
        </row>
        <row r="244">
          <cell r="A244" t="str">
            <v>Palettes</v>
          </cell>
          <cell r="B244" t="str">
            <v>International</v>
          </cell>
          <cell r="E244" t="str">
            <v>1000m3</v>
          </cell>
        </row>
        <row r="245">
          <cell r="A245" t="str">
            <v>Contreplaqués</v>
          </cell>
          <cell r="B245" t="str">
            <v>International</v>
          </cell>
          <cell r="E245" t="str">
            <v>1000m3</v>
          </cell>
        </row>
        <row r="246">
          <cell r="A246" t="str">
            <v>International</v>
          </cell>
          <cell r="B246" t="str">
            <v>Contreplaqués</v>
          </cell>
          <cell r="E246" t="str">
            <v>1000m3</v>
          </cell>
        </row>
        <row r="247">
          <cell r="A247" t="str">
            <v>Bois d'œuvre R</v>
          </cell>
          <cell r="B247" t="str">
            <v>Usines de déroulage/ tranchage</v>
          </cell>
          <cell r="E247" t="str">
            <v>1000m3</v>
          </cell>
        </row>
        <row r="248">
          <cell r="A248" t="str">
            <v>International</v>
          </cell>
          <cell r="B248" t="str">
            <v>Panneaux de particules</v>
          </cell>
          <cell r="E248" t="str">
            <v>1000m3</v>
          </cell>
        </row>
        <row r="249">
          <cell r="A249" t="str">
            <v>Panneaux de particules</v>
          </cell>
          <cell r="B249" t="str">
            <v>International</v>
          </cell>
          <cell r="E249" t="str">
            <v>1000m3</v>
          </cell>
        </row>
        <row r="250">
          <cell r="A250" t="str">
            <v>MDF/HDF</v>
          </cell>
          <cell r="B250" t="str">
            <v>International</v>
          </cell>
          <cell r="E250" t="str">
            <v>1000m3</v>
          </cell>
        </row>
        <row r="251">
          <cell r="A251" t="str">
            <v>International</v>
          </cell>
          <cell r="B251" t="str">
            <v>MDF/HDF</v>
          </cell>
          <cell r="E251" t="str">
            <v>1000m3</v>
          </cell>
        </row>
        <row r="252">
          <cell r="A252" t="str">
            <v>International</v>
          </cell>
          <cell r="B252" t="str">
            <v>Panneaux de fibres dures</v>
          </cell>
          <cell r="E252" t="str">
            <v>1000m3</v>
          </cell>
        </row>
        <row r="253">
          <cell r="A253" t="str">
            <v>Panneaux de fibres dures</v>
          </cell>
          <cell r="B253" t="str">
            <v>International</v>
          </cell>
          <cell r="E253" t="str">
            <v>1000m3</v>
          </cell>
        </row>
        <row r="254">
          <cell r="A254" t="str">
            <v>MDF/HDF</v>
          </cell>
          <cell r="B254" t="str">
            <v>Ameublement</v>
          </cell>
          <cell r="E254" t="str">
            <v>1000m3</v>
          </cell>
        </row>
        <row r="255">
          <cell r="A255" t="str">
            <v>MDF/HDF</v>
          </cell>
          <cell r="B255" t="str">
            <v>Construction/rénovation</v>
          </cell>
          <cell r="E255" t="str">
            <v>1000m3</v>
          </cell>
        </row>
        <row r="256">
          <cell r="A256" t="str">
            <v>MDF/HDF</v>
          </cell>
          <cell r="B256" t="str">
            <v>Autres usages</v>
          </cell>
          <cell r="E256" t="str">
            <v>1000m3</v>
          </cell>
        </row>
        <row r="257">
          <cell r="A257" t="str">
            <v>Panneaux de particules</v>
          </cell>
          <cell r="B257" t="str">
            <v>Construction/rénovation</v>
          </cell>
          <cell r="E257" t="str">
            <v>1000m3</v>
          </cell>
        </row>
        <row r="258">
          <cell r="A258" t="str">
            <v>Panneaux de particules</v>
          </cell>
          <cell r="B258" t="str">
            <v>Ameublement</v>
          </cell>
          <cell r="E258" t="str">
            <v>1000m3</v>
          </cell>
        </row>
        <row r="259">
          <cell r="A259" t="str">
            <v>Panneaux de particules</v>
          </cell>
          <cell r="B259" t="str">
            <v>Autres usages</v>
          </cell>
          <cell r="E259" t="str">
            <v>1000m3</v>
          </cell>
        </row>
        <row r="260">
          <cell r="A260" t="str">
            <v>Collecte autres déchets bois</v>
          </cell>
          <cell r="B260" t="str">
            <v>Autres déchets bois</v>
          </cell>
          <cell r="E260" t="str">
            <v>1000m3</v>
          </cell>
        </row>
        <row r="261">
          <cell r="A261" t="str">
            <v>Autres déchets bois</v>
          </cell>
          <cell r="B261" t="str">
            <v>Valorisation énergétique</v>
          </cell>
          <cell r="E261" t="str">
            <v>1000m3</v>
          </cell>
        </row>
        <row r="262">
          <cell r="A262" t="str">
            <v>Autres déchets bois</v>
          </cell>
          <cell r="B262" t="str">
            <v>Valorisation matière</v>
          </cell>
          <cell r="E262" t="str">
            <v>1000m3</v>
          </cell>
        </row>
        <row r="263">
          <cell r="A263" t="str">
            <v>Autres déchets bois</v>
          </cell>
          <cell r="B263" t="str">
            <v>ISDND</v>
          </cell>
          <cell r="E263" t="str">
            <v>1000m3</v>
          </cell>
        </row>
        <row r="264">
          <cell r="A264" t="str">
            <v>Matière première de recyclage</v>
          </cell>
          <cell r="B264" t="str">
            <v>International</v>
          </cell>
          <cell r="E264" t="str">
            <v>1000m3</v>
          </cell>
        </row>
        <row r="265">
          <cell r="A265" t="str">
            <v>Valorisation matière</v>
          </cell>
          <cell r="B265" t="str">
            <v>Matière première de recyclage</v>
          </cell>
          <cell r="E265" t="str">
            <v>1000m3</v>
          </cell>
        </row>
        <row r="266">
          <cell r="A266" t="str">
            <v>Matière première de recyclage</v>
          </cell>
          <cell r="B266" t="str">
            <v>Usines de panneaux</v>
          </cell>
          <cell r="E266" t="str">
            <v>1000m3</v>
          </cell>
        </row>
        <row r="267">
          <cell r="A267" t="str">
            <v>Bois d'industrie F</v>
          </cell>
          <cell r="B267" t="str">
            <v>Usines de panneaux</v>
          </cell>
          <cell r="E267" t="str">
            <v>1000m3</v>
          </cell>
        </row>
        <row r="268">
          <cell r="A268" t="str">
            <v>Ameublement</v>
          </cell>
          <cell r="B268" t="str">
            <v>Meubles à base de bois</v>
          </cell>
          <cell r="E268" t="str">
            <v>1000m3</v>
          </cell>
        </row>
        <row r="269">
          <cell r="A269" t="str">
            <v>Collecte Meubles à base de bois</v>
          </cell>
          <cell r="B269" t="str">
            <v>Déchets Meubles à base de bois</v>
          </cell>
          <cell r="E269" t="str">
            <v>1000m3</v>
          </cell>
        </row>
        <row r="270">
          <cell r="A270" t="str">
            <v>Déchets Meubles à base de bois</v>
          </cell>
          <cell r="B270" t="str">
            <v>Valorisation matière</v>
          </cell>
          <cell r="E270" t="str">
            <v>1000m3</v>
          </cell>
        </row>
        <row r="271">
          <cell r="A271" t="str">
            <v>Déchets Meubles à base de bois</v>
          </cell>
          <cell r="B271" t="str">
            <v>Valorisation énergétique</v>
          </cell>
          <cell r="E271" t="str">
            <v>1000m3</v>
          </cell>
        </row>
        <row r="272">
          <cell r="A272" t="str">
            <v>Scieries F</v>
          </cell>
          <cell r="B272" t="str">
            <v>Connexes</v>
          </cell>
          <cell r="E272" t="str">
            <v>1000m3</v>
          </cell>
        </row>
        <row r="273">
          <cell r="A273" t="str">
            <v>Usines de déroulage/ tranchage</v>
          </cell>
          <cell r="B273" t="str">
            <v>Connexes</v>
          </cell>
          <cell r="E273" t="str">
            <v>1000m3</v>
          </cell>
        </row>
        <row r="274">
          <cell r="A274" t="str">
            <v>Exploitation forestière</v>
          </cell>
          <cell r="B274" t="str">
            <v>Plaquettes</v>
          </cell>
          <cell r="E274" t="str">
            <v>1000m3</v>
          </cell>
        </row>
        <row r="275">
          <cell r="A275" t="str">
            <v>Exploitation forestière</v>
          </cell>
          <cell r="B275" t="str">
            <v>Bûches</v>
          </cell>
          <cell r="E275" t="str">
            <v>1000m3</v>
          </cell>
        </row>
        <row r="276">
          <cell r="A276" t="str">
            <v>Bois vivant</v>
          </cell>
          <cell r="B276" t="str">
            <v>Prélèvements</v>
          </cell>
          <cell r="E276" t="str">
            <v>1000m3</v>
          </cell>
        </row>
        <row r="277">
          <cell r="A277" t="str">
            <v>Bois vivant</v>
          </cell>
          <cell r="B277" t="str">
            <v>Mortalité</v>
          </cell>
          <cell r="E277" t="str">
            <v>1000m3</v>
          </cell>
        </row>
        <row r="278">
          <cell r="A278" t="str">
            <v>Production biologique</v>
          </cell>
          <cell r="B278" t="str">
            <v>Bois vivant</v>
          </cell>
          <cell r="E278" t="str">
            <v>1000m3</v>
          </cell>
        </row>
        <row r="279">
          <cell r="A279" t="str">
            <v>Stock initial</v>
          </cell>
          <cell r="B279" t="str">
            <v>Bois mort au sol</v>
          </cell>
          <cell r="E279" t="str">
            <v>1000m3</v>
          </cell>
        </row>
        <row r="280">
          <cell r="A280" t="str">
            <v>Stock initial</v>
          </cell>
          <cell r="B280" t="str">
            <v>bois mort sur pied</v>
          </cell>
          <cell r="E280" t="str">
            <v>1000m3</v>
          </cell>
        </row>
        <row r="281">
          <cell r="A281" t="str">
            <v>Stock initial</v>
          </cell>
          <cell r="B281" t="str">
            <v>Bois vivant</v>
          </cell>
          <cell r="E281" t="str">
            <v>1000m3</v>
          </cell>
        </row>
        <row r="282">
          <cell r="A282" t="str">
            <v>Plaquettes</v>
          </cell>
          <cell r="B282" t="str">
            <v>Energie</v>
          </cell>
          <cell r="E282" t="str">
            <v>1000m3</v>
          </cell>
        </row>
        <row r="283">
          <cell r="A283" t="str">
            <v>Bûches</v>
          </cell>
          <cell r="B283" t="str">
            <v>Energie</v>
          </cell>
          <cell r="E283" t="str">
            <v>1000m3</v>
          </cell>
        </row>
        <row r="284">
          <cell r="A284" t="str">
            <v>Production de granulés</v>
          </cell>
          <cell r="B284" t="str">
            <v>Granulés</v>
          </cell>
          <cell r="E284" t="str">
            <v>1000m3</v>
          </cell>
        </row>
        <row r="285">
          <cell r="A285" t="str">
            <v>Bois récolté</v>
          </cell>
          <cell r="B285" t="str">
            <v>Auto-approvisionnement et circuits courts</v>
          </cell>
          <cell r="E285" t="str">
            <v>1000m3</v>
          </cell>
        </row>
        <row r="286">
          <cell r="A286" t="str">
            <v>Bois hors forêt</v>
          </cell>
          <cell r="B286" t="str">
            <v>Bûches</v>
          </cell>
          <cell r="E286" t="str">
            <v>1000m3</v>
          </cell>
        </row>
        <row r="287">
          <cell r="A287" t="str">
            <v>Auto-approvisionnement et circuits courts</v>
          </cell>
          <cell r="B287" t="str">
            <v>Bûches</v>
          </cell>
          <cell r="E287" t="str">
            <v>1000m3</v>
          </cell>
        </row>
        <row r="288">
          <cell r="A288" t="str">
            <v>Connexes</v>
          </cell>
          <cell r="B288" t="str">
            <v>Fabrication de pâte à papier</v>
          </cell>
          <cell r="E288" t="str">
            <v>1000m3</v>
          </cell>
        </row>
        <row r="289">
          <cell r="A289" t="str">
            <v>Connexes</v>
          </cell>
          <cell r="B289" t="str">
            <v>Production de granulés</v>
          </cell>
          <cell r="E289" t="str">
            <v>1000m3</v>
          </cell>
        </row>
        <row r="290">
          <cell r="A290" t="str">
            <v>Collecte déchets bois du bâtiment</v>
          </cell>
          <cell r="B290" t="str">
            <v>Déchets bois du bâtiment</v>
          </cell>
          <cell r="E290" t="str">
            <v>1000m3</v>
          </cell>
        </row>
        <row r="291">
          <cell r="A291" t="str">
            <v>Déchets bois du bâtiment</v>
          </cell>
          <cell r="B291" t="str">
            <v>ISDND</v>
          </cell>
          <cell r="E291" t="str">
            <v>1000m3</v>
          </cell>
        </row>
        <row r="292">
          <cell r="A292" t="str">
            <v>Déchets bois du bâtiment</v>
          </cell>
          <cell r="B292" t="str">
            <v>Valorisation énergétique</v>
          </cell>
          <cell r="E292" t="str">
            <v>1000m3</v>
          </cell>
        </row>
        <row r="293">
          <cell r="A293" t="str">
            <v>Déchets bois du bâtiment</v>
          </cell>
          <cell r="B293" t="str">
            <v>Valorisation matière</v>
          </cell>
          <cell r="E293" t="str">
            <v>1000m3</v>
          </cell>
        </row>
        <row r="294">
          <cell r="A294" t="str">
            <v>Déchets bois du bâtiment</v>
          </cell>
          <cell r="B294" t="str">
            <v>International</v>
          </cell>
          <cell r="E294" t="str">
            <v>1000m3</v>
          </cell>
        </row>
        <row r="295">
          <cell r="A295" t="str">
            <v>Déchets bois du bâtiment</v>
          </cell>
          <cell r="B295" t="str">
            <v>Réemploi/Réutilisation</v>
          </cell>
          <cell r="E295" t="str">
            <v>1000m3</v>
          </cell>
        </row>
        <row r="296">
          <cell r="A296" t="str">
            <v>Sciages F</v>
          </cell>
          <cell r="B296" t="str">
            <v>Construction/rénovation</v>
          </cell>
          <cell r="E296" t="str">
            <v>1000m3</v>
          </cell>
        </row>
        <row r="297">
          <cell r="A297" t="str">
            <v>Sciages R</v>
          </cell>
          <cell r="B297" t="str">
            <v>Construction/rénovation</v>
          </cell>
          <cell r="E297" t="str">
            <v>1000m3</v>
          </cell>
        </row>
        <row r="298">
          <cell r="A298" t="str">
            <v>International</v>
          </cell>
          <cell r="B298" t="str">
            <v>Granulés</v>
          </cell>
          <cell r="E298" t="str">
            <v>1000m3</v>
          </cell>
        </row>
        <row r="299">
          <cell r="A299" t="str">
            <v>Granulés</v>
          </cell>
          <cell r="B299" t="str">
            <v>International</v>
          </cell>
          <cell r="E299" t="str">
            <v>1000m3</v>
          </cell>
        </row>
        <row r="300">
          <cell r="A300" t="str">
            <v>International</v>
          </cell>
          <cell r="B300" t="str">
            <v>Sciages F</v>
          </cell>
          <cell r="E300" t="str">
            <v>1000m3</v>
          </cell>
        </row>
        <row r="301">
          <cell r="A301" t="str">
            <v>Sciages F</v>
          </cell>
          <cell r="B301" t="str">
            <v>International</v>
          </cell>
          <cell r="E301" t="str">
            <v>1000m3</v>
          </cell>
        </row>
        <row r="302">
          <cell r="A302" t="str">
            <v>International</v>
          </cell>
          <cell r="B302" t="str">
            <v>Sciages R</v>
          </cell>
          <cell r="E302" t="str">
            <v>1000m3</v>
          </cell>
        </row>
        <row r="303">
          <cell r="A303" t="str">
            <v>Sciages R</v>
          </cell>
          <cell r="B303" t="str">
            <v>International</v>
          </cell>
          <cell r="E303" t="str">
            <v>1000m3</v>
          </cell>
        </row>
        <row r="304">
          <cell r="A304" t="str">
            <v>International</v>
          </cell>
          <cell r="B304" t="str">
            <v>Traverses</v>
          </cell>
          <cell r="E304" t="str">
            <v>1000m3</v>
          </cell>
        </row>
        <row r="305">
          <cell r="A305" t="str">
            <v>Traverses</v>
          </cell>
          <cell r="B305" t="str">
            <v>International</v>
          </cell>
          <cell r="E305" t="str">
            <v>1000m3</v>
          </cell>
        </row>
        <row r="306">
          <cell r="A306" t="str">
            <v>International</v>
          </cell>
          <cell r="B306" t="str">
            <v>Meubles à base de bois</v>
          </cell>
          <cell r="E306" t="str">
            <v>1000m3</v>
          </cell>
        </row>
        <row r="307">
          <cell r="A307" t="str">
            <v>Meubles à base de bois</v>
          </cell>
          <cell r="B307" t="str">
            <v>International</v>
          </cell>
          <cell r="E307" t="str">
            <v>1000m3</v>
          </cell>
        </row>
        <row r="308">
          <cell r="A308" t="str">
            <v>International</v>
          </cell>
          <cell r="B308" t="str">
            <v>Bûches</v>
          </cell>
          <cell r="E308" t="str">
            <v>1000m3</v>
          </cell>
        </row>
        <row r="309">
          <cell r="A309" t="str">
            <v>Bûches</v>
          </cell>
          <cell r="B309" t="str">
            <v>International</v>
          </cell>
          <cell r="E309" t="str">
            <v>1000m3</v>
          </cell>
        </row>
        <row r="310">
          <cell r="A310" t="str">
            <v>Ameublement</v>
          </cell>
          <cell r="B310" t="str">
            <v>Connexes</v>
          </cell>
          <cell r="E310" t="str">
            <v>1000m3</v>
          </cell>
        </row>
        <row r="311">
          <cell r="A311" t="str">
            <v>Usines de contreplaqués</v>
          </cell>
          <cell r="B311" t="str">
            <v>Connexes</v>
          </cell>
          <cell r="E311" t="str">
            <v>1000m3</v>
          </cell>
        </row>
        <row r="312">
          <cell r="A312" t="str">
            <v>Usines de panneaux</v>
          </cell>
          <cell r="B312" t="str">
            <v>Connexes</v>
          </cell>
          <cell r="E312" t="str">
            <v>1000m3</v>
          </cell>
        </row>
        <row r="313">
          <cell r="A313" t="str">
            <v>Fabrication de pâte à papier</v>
          </cell>
          <cell r="B313" t="str">
            <v>Connexes</v>
          </cell>
          <cell r="E313" t="str">
            <v>1000m3</v>
          </cell>
        </row>
        <row r="314">
          <cell r="A314" t="str">
            <v>Démolition</v>
          </cell>
          <cell r="B314" t="str">
            <v>Déchets bois du bâtiment</v>
          </cell>
          <cell r="E314" t="str">
            <v>1000m3</v>
          </cell>
        </row>
        <row r="315">
          <cell r="A315" t="str">
            <v>Bois d'œuvre F</v>
          </cell>
          <cell r="B315" t="str">
            <v>Scieries F</v>
          </cell>
          <cell r="E315" t="str">
            <v>1000m3</v>
          </cell>
        </row>
        <row r="316">
          <cell r="A316" t="str">
            <v>Bois d'œuvre R</v>
          </cell>
          <cell r="B316" t="str">
            <v>Scieries R</v>
          </cell>
          <cell r="E316" t="str">
            <v>1000m3</v>
          </cell>
        </row>
        <row r="317">
          <cell r="A317" t="str">
            <v>Fabrication de pâte à papier</v>
          </cell>
          <cell r="B317" t="str">
            <v>Résidus de pâte à papier</v>
          </cell>
          <cell r="E317" t="str">
            <v>1000m3</v>
          </cell>
        </row>
        <row r="318">
          <cell r="A318" t="str">
            <v>Résidus de pâte à papier</v>
          </cell>
          <cell r="B318" t="str">
            <v>Energie</v>
          </cell>
          <cell r="E318" t="str">
            <v>1000m3</v>
          </cell>
        </row>
        <row r="319">
          <cell r="A319" t="str">
            <v>Granulés</v>
          </cell>
          <cell r="B319" t="str">
            <v>Energie</v>
          </cell>
          <cell r="E319" t="str">
            <v>1000m3</v>
          </cell>
        </row>
        <row r="320">
          <cell r="A320" t="str">
            <v>Connexes</v>
          </cell>
          <cell r="B320" t="str">
            <v>Usines de panneaux</v>
          </cell>
          <cell r="E320" t="str">
            <v>1000m3</v>
          </cell>
        </row>
        <row r="321">
          <cell r="A321" t="str">
            <v>Usines de panneaux</v>
          </cell>
          <cell r="B321" t="str">
            <v>OSB</v>
          </cell>
          <cell r="E321" t="str">
            <v>1000m3</v>
          </cell>
        </row>
        <row r="322">
          <cell r="A322" t="str">
            <v>International</v>
          </cell>
          <cell r="B322" t="str">
            <v>OSB</v>
          </cell>
          <cell r="E322" t="str">
            <v>1000m3</v>
          </cell>
        </row>
        <row r="323">
          <cell r="A323" t="str">
            <v>OSB</v>
          </cell>
          <cell r="B323" t="str">
            <v>International</v>
          </cell>
          <cell r="E323" t="str">
            <v>1000m3</v>
          </cell>
        </row>
        <row r="324">
          <cell r="A324" t="str">
            <v>OSB</v>
          </cell>
          <cell r="B324" t="str">
            <v>Construction/rénovation</v>
          </cell>
          <cell r="E324" t="str">
            <v>1000m3</v>
          </cell>
        </row>
        <row r="325">
          <cell r="A325" t="str">
            <v>OSB</v>
          </cell>
          <cell r="B325" t="str">
            <v>Autres usages</v>
          </cell>
          <cell r="E325" t="str">
            <v>1000m3</v>
          </cell>
        </row>
        <row r="326">
          <cell r="A326" t="str">
            <v>International</v>
          </cell>
          <cell r="B326" t="str">
            <v>Bois d'œuvre R</v>
          </cell>
          <cell r="E326" t="str">
            <v>1000m3</v>
          </cell>
        </row>
        <row r="327">
          <cell r="A327" t="str">
            <v>International</v>
          </cell>
          <cell r="B327" t="str">
            <v>Bois d'industrie R</v>
          </cell>
          <cell r="E327" t="str">
            <v>1000m3</v>
          </cell>
        </row>
        <row r="328">
          <cell r="A328" t="str">
            <v>Bois d'œuvre R</v>
          </cell>
          <cell r="B328" t="str">
            <v>International</v>
          </cell>
          <cell r="E328" t="str">
            <v>1000m3</v>
          </cell>
        </row>
        <row r="329">
          <cell r="A329" t="str">
            <v>Bois d'industrie R</v>
          </cell>
          <cell r="B329" t="str">
            <v>International</v>
          </cell>
          <cell r="E329" t="str">
            <v>1000m3</v>
          </cell>
        </row>
        <row r="330">
          <cell r="A330" t="str">
            <v>International</v>
          </cell>
          <cell r="B330" t="str">
            <v>Plaquettes</v>
          </cell>
          <cell r="E330" t="str">
            <v>1000m3</v>
          </cell>
        </row>
        <row r="331">
          <cell r="A331" t="str">
            <v>Plaquettes</v>
          </cell>
          <cell r="B331" t="str">
            <v>International</v>
          </cell>
          <cell r="E331" t="str">
            <v>1000m3</v>
          </cell>
        </row>
        <row r="332">
          <cell r="A332" t="str">
            <v>International</v>
          </cell>
          <cell r="B332" t="str">
            <v>Bois d'œuvre F</v>
          </cell>
          <cell r="E332" t="str">
            <v>1000m3</v>
          </cell>
        </row>
        <row r="333">
          <cell r="A333" t="str">
            <v>International</v>
          </cell>
          <cell r="B333" t="str">
            <v>Bois d'industrie F</v>
          </cell>
          <cell r="E333" t="str">
            <v>1000m3</v>
          </cell>
        </row>
        <row r="334">
          <cell r="A334" t="str">
            <v>Bois d'œuvre F</v>
          </cell>
          <cell r="B334" t="str">
            <v>International</v>
          </cell>
          <cell r="E334" t="str">
            <v>1000m3</v>
          </cell>
        </row>
        <row r="335">
          <cell r="A335" t="str">
            <v>Bois d'industrie F</v>
          </cell>
          <cell r="B335" t="str">
            <v>International</v>
          </cell>
          <cell r="E335" t="str">
            <v>1000m3</v>
          </cell>
        </row>
        <row r="336">
          <cell r="A336" t="str">
            <v>Sciages F</v>
          </cell>
          <cell r="B336" t="str">
            <v>Fabrication de parquet</v>
          </cell>
          <cell r="E336" t="str">
            <v>1000m3</v>
          </cell>
        </row>
        <row r="337">
          <cell r="A337" t="str">
            <v>Sciages R</v>
          </cell>
          <cell r="B337" t="str">
            <v>Ameublement</v>
          </cell>
          <cell r="E337" t="str">
            <v>1000m3</v>
          </cell>
        </row>
        <row r="338">
          <cell r="A338" t="str">
            <v>Sciages F</v>
          </cell>
          <cell r="B338" t="str">
            <v>Ameublement</v>
          </cell>
          <cell r="E338" t="str">
            <v>1000m3</v>
          </cell>
        </row>
        <row r="339">
          <cell r="A339" t="str">
            <v>Contreplaqués</v>
          </cell>
          <cell r="B339" t="str">
            <v>Construction/rénovation</v>
          </cell>
          <cell r="E339" t="str">
            <v>1000m3</v>
          </cell>
        </row>
        <row r="340">
          <cell r="A340" t="str">
            <v>Contreplaqués</v>
          </cell>
          <cell r="B340" t="str">
            <v>Fabrication ELB</v>
          </cell>
          <cell r="E340" t="str">
            <v>1000m3</v>
          </cell>
        </row>
        <row r="341">
          <cell r="A341" t="str">
            <v>Contreplaqués</v>
          </cell>
          <cell r="B341" t="str">
            <v>Autres usages</v>
          </cell>
          <cell r="E341" t="str">
            <v>1000m3</v>
          </cell>
        </row>
        <row r="342">
          <cell r="A342" t="str">
            <v>Contreplaqués</v>
          </cell>
          <cell r="B342" t="str">
            <v>Ameublement</v>
          </cell>
          <cell r="E342" t="str">
            <v>1000m3</v>
          </cell>
        </row>
        <row r="343">
          <cell r="A343" t="str">
            <v>Bois vivant</v>
          </cell>
          <cell r="B343" t="str">
            <v>Stock final</v>
          </cell>
          <cell r="E343" t="str">
            <v>1000m3</v>
          </cell>
        </row>
        <row r="344">
          <cell r="A344" t="str">
            <v>Traverses</v>
          </cell>
          <cell r="B344" t="str">
            <v>Utilisation</v>
          </cell>
          <cell r="E344" t="str">
            <v>1000m3</v>
          </cell>
        </row>
        <row r="345">
          <cell r="A345" t="str">
            <v>Parquets</v>
          </cell>
          <cell r="B345" t="str">
            <v>Utilisation</v>
          </cell>
          <cell r="E345" t="str">
            <v>1000m3</v>
          </cell>
        </row>
        <row r="346">
          <cell r="A346" t="str">
            <v>Meubles à base de bois</v>
          </cell>
          <cell r="B346" t="str">
            <v>Utilisation</v>
          </cell>
          <cell r="E346" t="str">
            <v>1000m3</v>
          </cell>
        </row>
        <row r="347">
          <cell r="A347" t="str">
            <v>Connexes</v>
          </cell>
          <cell r="B347" t="str">
            <v>Energie</v>
          </cell>
          <cell r="E347" t="str">
            <v>1000m3</v>
          </cell>
        </row>
        <row r="348">
          <cell r="A348" t="str">
            <v>Merrains</v>
          </cell>
          <cell r="B348" t="str">
            <v>Fabrication tonneaux</v>
          </cell>
          <cell r="E348" t="str">
            <v>1000m3</v>
          </cell>
        </row>
        <row r="349">
          <cell r="A349" t="str">
            <v>Bois tropicaux</v>
          </cell>
          <cell r="B349" t="str">
            <v>Scieries T</v>
          </cell>
          <cell r="E349" t="str">
            <v>1000m3</v>
          </cell>
        </row>
        <row r="350">
          <cell r="A350" t="str">
            <v>Scieries T</v>
          </cell>
          <cell r="B350" t="str">
            <v>Sciages tropicaux</v>
          </cell>
          <cell r="E350" t="str">
            <v>1000m3</v>
          </cell>
        </row>
        <row r="351">
          <cell r="A351" t="str">
            <v>International</v>
          </cell>
          <cell r="B351" t="str">
            <v>Sciages tropicaux</v>
          </cell>
          <cell r="E351" t="str">
            <v>1000m3</v>
          </cell>
        </row>
        <row r="352">
          <cell r="A352" t="str">
            <v>International</v>
          </cell>
          <cell r="B352" t="str">
            <v>Bois tropicaux</v>
          </cell>
          <cell r="E352" t="str">
            <v>1000m3</v>
          </cell>
        </row>
        <row r="353">
          <cell r="A353" t="str">
            <v>International</v>
          </cell>
          <cell r="B353" t="str">
            <v>Tonneaux</v>
          </cell>
          <cell r="E353" t="str">
            <v>1000m3</v>
          </cell>
        </row>
        <row r="354">
          <cell r="A354" t="str">
            <v>Sciages tropicaux</v>
          </cell>
          <cell r="B354" t="str">
            <v>International</v>
          </cell>
          <cell r="E354" t="str">
            <v>1000m3</v>
          </cell>
        </row>
        <row r="355">
          <cell r="A355" t="str">
            <v>Bois tropicaux</v>
          </cell>
          <cell r="B355" t="str">
            <v>International</v>
          </cell>
          <cell r="E355" t="str">
            <v>1000m3</v>
          </cell>
        </row>
        <row r="356">
          <cell r="A356" t="str">
            <v>Tonneaux</v>
          </cell>
          <cell r="B356" t="str">
            <v>International</v>
          </cell>
          <cell r="E356" t="str">
            <v>1000m3</v>
          </cell>
        </row>
        <row r="357">
          <cell r="A357" t="str">
            <v>Tonneaux</v>
          </cell>
          <cell r="B357" t="str">
            <v>Utilisation</v>
          </cell>
          <cell r="E357" t="str">
            <v>1000m3</v>
          </cell>
        </row>
        <row r="358">
          <cell r="A358" t="str">
            <v>Scieries T</v>
          </cell>
          <cell r="B358" t="str">
            <v>Connexes</v>
          </cell>
          <cell r="E358" t="str">
            <v>1000m3</v>
          </cell>
        </row>
        <row r="359">
          <cell r="A359" t="str">
            <v>Sciages tropicaux</v>
          </cell>
          <cell r="B359" t="str">
            <v>Utilisation</v>
          </cell>
          <cell r="E359" t="str">
            <v>1000m3</v>
          </cell>
        </row>
      </sheetData>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gs"/>
      <sheetName val="dim_products"/>
      <sheetName val="dim_sectors"/>
      <sheetName val="exchanges"/>
      <sheetName val="ter"/>
      <sheetName val="data_aval"/>
      <sheetName val="Secteurs"/>
      <sheetName val="Produits"/>
      <sheetName val="Connexes"/>
      <sheetName val="Construction"/>
      <sheetName val="Forêt"/>
      <sheetName val="Bois"/>
      <sheetName val="Panneaux"/>
      <sheetName val="Sciages"/>
      <sheetName val="Palettes"/>
      <sheetName val="Meubles"/>
    </sheetNames>
    <sheetDataSet>
      <sheetData sheetId="0"/>
      <sheetData sheetId="1"/>
      <sheetData sheetId="2"/>
      <sheetData sheetId="3"/>
      <sheetData sheetId="4"/>
      <sheetData sheetId="5">
        <row r="1">
          <cell r="A1" t="str">
            <v>Origine</v>
          </cell>
          <cell r="B1" t="str">
            <v>Destination</v>
          </cell>
          <cell r="G1" t="str">
            <v>Facteur de conversion</v>
          </cell>
          <cell r="I1" t="str">
            <v>Unité naturelle</v>
          </cell>
        </row>
        <row r="2">
          <cell r="A2" t="str">
            <v>Bois vivant</v>
          </cell>
          <cell r="B2" t="str">
            <v>Pertes de récolte</v>
          </cell>
          <cell r="G2">
            <v>0.66272575492669783</v>
          </cell>
          <cell r="I2" t="str">
            <v>m3</v>
          </cell>
        </row>
        <row r="3">
          <cell r="A3" t="str">
            <v>Bois vivant</v>
          </cell>
          <cell r="B3" t="str">
            <v>Mortalité</v>
          </cell>
          <cell r="G3">
            <v>0.72884392205035087</v>
          </cell>
          <cell r="I3" t="str">
            <v>m3</v>
          </cell>
        </row>
        <row r="4">
          <cell r="A4" t="str">
            <v>Bois vivant</v>
          </cell>
          <cell r="B4" t="str">
            <v>Prélèvements</v>
          </cell>
          <cell r="G4">
            <v>0.66272575492669783</v>
          </cell>
          <cell r="I4" t="str">
            <v>m3</v>
          </cell>
        </row>
        <row r="5">
          <cell r="A5" t="str">
            <v>Bois vivant</v>
          </cell>
          <cell r="B5" t="str">
            <v>Stock final</v>
          </cell>
          <cell r="G5">
            <v>0.72065398640420997</v>
          </cell>
          <cell r="I5" t="str">
            <v>m3</v>
          </cell>
        </row>
        <row r="6">
          <cell r="A6" t="str">
            <v>Bois récolté</v>
          </cell>
          <cell r="B6" t="str">
            <v>Exploitation forestière</v>
          </cell>
          <cell r="G6">
            <v>0.4681249358030512</v>
          </cell>
          <cell r="I6" t="str">
            <v>m3</v>
          </cell>
        </row>
        <row r="7">
          <cell r="A7" t="str">
            <v>Bois récolté</v>
          </cell>
          <cell r="B7" t="str">
            <v>Auto-approvisionnement et circuits courts</v>
          </cell>
          <cell r="G7">
            <v>0.4681249358030512</v>
          </cell>
          <cell r="I7" t="str">
            <v>m3</v>
          </cell>
        </row>
        <row r="8">
          <cell r="A8" t="str">
            <v>Bois d'œuvre F</v>
          </cell>
          <cell r="B8" t="str">
            <v>Scieries F</v>
          </cell>
          <cell r="G8">
            <v>0.53344595818530283</v>
          </cell>
          <cell r="I8" t="str">
            <v>m3</v>
          </cell>
        </row>
        <row r="9">
          <cell r="A9" t="str">
            <v>Bois d'œuvre F</v>
          </cell>
          <cell r="B9" t="str">
            <v>Usines de déroulage/ tranchage</v>
          </cell>
          <cell r="G9">
            <v>0.53344595818530283</v>
          </cell>
          <cell r="I9" t="str">
            <v>m3</v>
          </cell>
        </row>
        <row r="10">
          <cell r="A10" t="str">
            <v>Bois d'œuvre R</v>
          </cell>
          <cell r="B10" t="str">
            <v>Scieries R</v>
          </cell>
          <cell r="G10">
            <v>0.41900928994096648</v>
          </cell>
          <cell r="I10" t="str">
            <v>m3</v>
          </cell>
        </row>
        <row r="11">
          <cell r="A11" t="str">
            <v>Bois d'œuvre R</v>
          </cell>
          <cell r="B11" t="str">
            <v>Usines de déroulage/ tranchage</v>
          </cell>
          <cell r="G11">
            <v>0.41900928994096648</v>
          </cell>
          <cell r="I11" t="str">
            <v>m3</v>
          </cell>
        </row>
        <row r="12">
          <cell r="A12" t="str">
            <v>Bois tropicaux</v>
          </cell>
          <cell r="B12" t="str">
            <v>Scieries T</v>
          </cell>
          <cell r="G12">
            <v>0.5</v>
          </cell>
          <cell r="I12" t="str">
            <v>t</v>
          </cell>
        </row>
        <row r="13">
          <cell r="A13" t="str">
            <v>Bois d'industrie R</v>
          </cell>
          <cell r="B13" t="str">
            <v>Fabrication de pâte à papier</v>
          </cell>
          <cell r="G13">
            <v>0.66666666666666663</v>
          </cell>
          <cell r="I13" t="str">
            <v>t</v>
          </cell>
        </row>
        <row r="14">
          <cell r="A14" t="str">
            <v>Bois d'industrie R</v>
          </cell>
          <cell r="B14" t="str">
            <v>Usines de panneaux</v>
          </cell>
          <cell r="G14">
            <v>0.66666666666666663</v>
          </cell>
          <cell r="I14" t="str">
            <v>t</v>
          </cell>
        </row>
        <row r="15">
          <cell r="A15" t="str">
            <v>Bois d'industrie F</v>
          </cell>
          <cell r="B15" t="str">
            <v>Fabrication de pâte à papier</v>
          </cell>
          <cell r="G15">
            <v>0.66666666666666663</v>
          </cell>
          <cell r="I15" t="str">
            <v>t</v>
          </cell>
        </row>
        <row r="16">
          <cell r="A16" t="str">
            <v>Bois d'industrie F</v>
          </cell>
          <cell r="B16" t="str">
            <v>Usines de panneaux</v>
          </cell>
          <cell r="G16">
            <v>0.66666666666666663</v>
          </cell>
          <cell r="I16" t="str">
            <v>t</v>
          </cell>
        </row>
        <row r="17">
          <cell r="A17" t="str">
            <v>Matière première de recyclage</v>
          </cell>
          <cell r="B17" t="str">
            <v>Usines de panneaux</v>
          </cell>
          <cell r="G17">
            <v>0.83333333333333337</v>
          </cell>
          <cell r="I17" t="str">
            <v>t</v>
          </cell>
        </row>
        <row r="18">
          <cell r="A18" t="str">
            <v>Papier à recycler</v>
          </cell>
          <cell r="B18" t="str">
            <v>Fabrication papiers cartons</v>
          </cell>
          <cell r="G18">
            <v>0.90909090909090906</v>
          </cell>
          <cell r="I18" t="str">
            <v>t</v>
          </cell>
        </row>
        <row r="19">
          <cell r="A19" t="str">
            <v>Sciages F</v>
          </cell>
          <cell r="B19" t="str">
            <v>Fabrication ELB</v>
          </cell>
          <cell r="G19">
            <v>0.3746651785714285</v>
          </cell>
          <cell r="I19" t="str">
            <v>m3</v>
          </cell>
        </row>
        <row r="20">
          <cell r="A20" t="str">
            <v>Sciages F</v>
          </cell>
          <cell r="B20" t="str">
            <v>Ameublement</v>
          </cell>
          <cell r="G20">
            <v>0.56259763694398679</v>
          </cell>
          <cell r="I20" t="str">
            <v>t</v>
          </cell>
        </row>
        <row r="21">
          <cell r="A21" t="str">
            <v>Sciages F</v>
          </cell>
          <cell r="B21" t="str">
            <v>Construction/rénovation</v>
          </cell>
          <cell r="G21">
            <v>0.56259763694398679</v>
          </cell>
          <cell r="I21" t="str">
            <v>t</v>
          </cell>
        </row>
        <row r="22">
          <cell r="A22" t="str">
            <v>Sciages R</v>
          </cell>
          <cell r="B22" t="str">
            <v>Fabrication palettes</v>
          </cell>
          <cell r="G22">
            <v>0.4185620701176051</v>
          </cell>
          <cell r="I22" t="str">
            <v>m3</v>
          </cell>
        </row>
        <row r="23">
          <cell r="A23" t="str">
            <v>Sciages R</v>
          </cell>
          <cell r="B23" t="str">
            <v>Réparation palettes</v>
          </cell>
          <cell r="G23">
            <v>0.4185620701176051</v>
          </cell>
          <cell r="I23" t="str">
            <v>m3</v>
          </cell>
        </row>
        <row r="24">
          <cell r="A24" t="str">
            <v>Sciages R</v>
          </cell>
          <cell r="B24" t="str">
            <v>Fabrication ELB</v>
          </cell>
          <cell r="G24">
            <v>0.55000000000000004</v>
          </cell>
          <cell r="I24" t="str">
            <v>m3</v>
          </cell>
        </row>
        <row r="25">
          <cell r="A25" t="str">
            <v>Sciages R</v>
          </cell>
          <cell r="B25" t="str">
            <v>Fabrication emballages industriels</v>
          </cell>
          <cell r="G25">
            <v>0.4185620701176051</v>
          </cell>
          <cell r="I25" t="str">
            <v>m3</v>
          </cell>
        </row>
        <row r="26">
          <cell r="A26" t="str">
            <v>Sciages R</v>
          </cell>
          <cell r="B26" t="str">
            <v>Ameublement</v>
          </cell>
          <cell r="G26">
            <v>0.4185620701176051</v>
          </cell>
          <cell r="I26" t="str">
            <v>t</v>
          </cell>
        </row>
        <row r="27">
          <cell r="A27" t="str">
            <v>Sciages R</v>
          </cell>
          <cell r="B27" t="str">
            <v>Construction/rénovation</v>
          </cell>
          <cell r="G27">
            <v>0.4185620701176051</v>
          </cell>
          <cell r="I27" t="str">
            <v>t</v>
          </cell>
        </row>
        <row r="28">
          <cell r="A28" t="str">
            <v>Merrains</v>
          </cell>
          <cell r="B28" t="str">
            <v>Fabrication tonneaux</v>
          </cell>
          <cell r="G28">
            <v>0.61710714285714274</v>
          </cell>
          <cell r="I28" t="str">
            <v>m3</v>
          </cell>
        </row>
        <row r="29">
          <cell r="A29" t="str">
            <v>Pâte mécanique</v>
          </cell>
          <cell r="B29" t="str">
            <v>Fabrication papiers cartons</v>
          </cell>
          <cell r="G29">
            <v>0.90909090909090906</v>
          </cell>
          <cell r="I29" t="str">
            <v>t</v>
          </cell>
        </row>
        <row r="30">
          <cell r="A30" t="str">
            <v>Pâte semi-chimique</v>
          </cell>
          <cell r="B30" t="str">
            <v>Fabrication papiers cartons</v>
          </cell>
          <cell r="G30">
            <v>0.90909090909090906</v>
          </cell>
          <cell r="I30" t="str">
            <v>t</v>
          </cell>
        </row>
        <row r="31">
          <cell r="A31" t="str">
            <v>Pâte chimique</v>
          </cell>
          <cell r="B31" t="str">
            <v>Fabrication papiers cartons</v>
          </cell>
          <cell r="G31">
            <v>0.90909090909090906</v>
          </cell>
          <cell r="I31" t="str">
            <v>t</v>
          </cell>
        </row>
        <row r="32">
          <cell r="A32" t="str">
            <v>Pâte mécanique</v>
          </cell>
          <cell r="B32" t="str">
            <v>Autres produits à base de pâte</v>
          </cell>
          <cell r="G32">
            <v>0.90909090909090906</v>
          </cell>
          <cell r="I32" t="str">
            <v>t</v>
          </cell>
        </row>
        <row r="33">
          <cell r="A33" t="str">
            <v>Pâte semi-chimique</v>
          </cell>
          <cell r="B33" t="str">
            <v>Autres produits à base de pâte</v>
          </cell>
          <cell r="G33">
            <v>0.90909090909090906</v>
          </cell>
          <cell r="I33" t="str">
            <v>t</v>
          </cell>
        </row>
        <row r="34">
          <cell r="A34" t="str">
            <v>Pâte chimique</v>
          </cell>
          <cell r="B34" t="str">
            <v>Autres produits à base de pâte</v>
          </cell>
          <cell r="G34">
            <v>0.90909090909090906</v>
          </cell>
          <cell r="I34" t="str">
            <v>t</v>
          </cell>
        </row>
        <row r="35">
          <cell r="A35" t="str">
            <v>International</v>
          </cell>
          <cell r="B35" t="str">
            <v>Pâte mécanique</v>
          </cell>
          <cell r="G35">
            <v>0.90909090909090906</v>
          </cell>
          <cell r="I35" t="str">
            <v>t</v>
          </cell>
        </row>
        <row r="36">
          <cell r="A36" t="str">
            <v>International</v>
          </cell>
          <cell r="B36" t="str">
            <v>Pâte chimique</v>
          </cell>
          <cell r="G36">
            <v>0.90909090909090906</v>
          </cell>
          <cell r="I36" t="str">
            <v>t</v>
          </cell>
        </row>
        <row r="37">
          <cell r="A37" t="str">
            <v>International</v>
          </cell>
          <cell r="B37" t="str">
            <v>Pâte semi-chimique</v>
          </cell>
          <cell r="G37">
            <v>0.90909090909090906</v>
          </cell>
          <cell r="I37" t="str">
            <v>t</v>
          </cell>
        </row>
        <row r="38">
          <cell r="A38" t="str">
            <v>Pâte mécanique</v>
          </cell>
          <cell r="B38" t="str">
            <v>International</v>
          </cell>
          <cell r="G38">
            <v>0.90909090909090906</v>
          </cell>
          <cell r="I38" t="str">
            <v>t</v>
          </cell>
        </row>
        <row r="39">
          <cell r="A39" t="str">
            <v>Pâte chimique</v>
          </cell>
          <cell r="B39" t="str">
            <v>International</v>
          </cell>
          <cell r="G39">
            <v>0.90909090909090906</v>
          </cell>
          <cell r="I39" t="str">
            <v>t</v>
          </cell>
        </row>
        <row r="40">
          <cell r="A40" t="str">
            <v>Pâte semi-chimique</v>
          </cell>
          <cell r="B40" t="str">
            <v>International</v>
          </cell>
          <cell r="G40">
            <v>0.90909090909090906</v>
          </cell>
          <cell r="I40" t="str">
            <v>t</v>
          </cell>
        </row>
        <row r="41">
          <cell r="A41" t="str">
            <v>Résidus de pâte à papier</v>
          </cell>
          <cell r="B41" t="str">
            <v>Energie interne</v>
          </cell>
          <cell r="G41">
            <v>1</v>
          </cell>
          <cell r="I41" t="str">
            <v>t</v>
          </cell>
        </row>
        <row r="42">
          <cell r="A42" t="str">
            <v>Connexes</v>
          </cell>
          <cell r="B42" t="str">
            <v>Fabrication de pâte à papier</v>
          </cell>
          <cell r="G42">
            <v>0.83333333333333337</v>
          </cell>
          <cell r="I42" t="str">
            <v>t</v>
          </cell>
        </row>
        <row r="43">
          <cell r="A43" t="str">
            <v>Connexes</v>
          </cell>
          <cell r="B43" t="str">
            <v>Collectif et industriel</v>
          </cell>
          <cell r="G43">
            <v>1</v>
          </cell>
          <cell r="I43" t="str">
            <v>t</v>
          </cell>
        </row>
        <row r="44">
          <cell r="A44" t="str">
            <v>Connexes</v>
          </cell>
          <cell r="B44" t="str">
            <v>Energie interne</v>
          </cell>
          <cell r="G44">
            <v>1</v>
          </cell>
          <cell r="I44" t="str">
            <v>t</v>
          </cell>
        </row>
        <row r="45">
          <cell r="A45" t="str">
            <v>Connexes</v>
          </cell>
          <cell r="B45" t="str">
            <v>Production de granulés</v>
          </cell>
          <cell r="G45">
            <v>0.83333333333333337</v>
          </cell>
          <cell r="I45" t="str">
            <v>t</v>
          </cell>
        </row>
        <row r="46">
          <cell r="A46" t="str">
            <v>Connexes</v>
          </cell>
          <cell r="B46" t="str">
            <v>Usines de panneaux</v>
          </cell>
          <cell r="G46">
            <v>0.83333333333333337</v>
          </cell>
          <cell r="I46" t="str">
            <v>t</v>
          </cell>
        </row>
        <row r="47">
          <cell r="A47" t="str">
            <v>Panneaux de particules</v>
          </cell>
          <cell r="B47" t="str">
            <v>Ameublement</v>
          </cell>
          <cell r="G47">
            <v>0.93457943925233644</v>
          </cell>
          <cell r="I47" t="str">
            <v>t</v>
          </cell>
        </row>
        <row r="48">
          <cell r="A48" t="str">
            <v>Panneaux de particules</v>
          </cell>
          <cell r="B48" t="str">
            <v>Construction/rénovation</v>
          </cell>
          <cell r="G48">
            <v>1</v>
          </cell>
          <cell r="I48" t="str">
            <v>t</v>
          </cell>
        </row>
        <row r="49">
          <cell r="A49" t="str">
            <v>Panneaux de particules</v>
          </cell>
          <cell r="B49" t="str">
            <v>Autres usages</v>
          </cell>
          <cell r="G49">
            <v>1</v>
          </cell>
          <cell r="I49" t="str">
            <v>t</v>
          </cell>
        </row>
        <row r="50">
          <cell r="A50" t="str">
            <v>MDF</v>
          </cell>
          <cell r="B50" t="str">
            <v>Ameublement</v>
          </cell>
          <cell r="G50">
            <v>0.94339622641509424</v>
          </cell>
          <cell r="I50" t="str">
            <v>t</v>
          </cell>
        </row>
        <row r="51">
          <cell r="A51" t="str">
            <v>MDF</v>
          </cell>
          <cell r="B51" t="str">
            <v>Construction/rénovation</v>
          </cell>
          <cell r="G51">
            <v>1</v>
          </cell>
          <cell r="I51" t="str">
            <v>t</v>
          </cell>
        </row>
        <row r="52">
          <cell r="A52" t="str">
            <v>MDF</v>
          </cell>
          <cell r="B52" t="str">
            <v>Autres usages</v>
          </cell>
          <cell r="G52">
            <v>1</v>
          </cell>
        </row>
        <row r="53">
          <cell r="A53" t="str">
            <v>HDF</v>
          </cell>
          <cell r="B53" t="str">
            <v>Ameublement</v>
          </cell>
          <cell r="G53">
            <v>0.94339622641509424</v>
          </cell>
          <cell r="I53" t="str">
            <v>t</v>
          </cell>
        </row>
        <row r="54">
          <cell r="A54" t="str">
            <v>HDF</v>
          </cell>
          <cell r="B54" t="str">
            <v>Construction/rénovation</v>
          </cell>
          <cell r="G54">
            <v>1</v>
          </cell>
          <cell r="I54" t="str">
            <v>t</v>
          </cell>
        </row>
        <row r="55">
          <cell r="A55" t="str">
            <v>HDF</v>
          </cell>
          <cell r="B55" t="str">
            <v>Autres usages</v>
          </cell>
          <cell r="G55">
            <v>1</v>
          </cell>
          <cell r="I55" t="str">
            <v>t</v>
          </cell>
        </row>
        <row r="56">
          <cell r="A56" t="str">
            <v>Panneaux flexibles de fibre de bois</v>
          </cell>
          <cell r="B56" t="str">
            <v>Construction/rénovation</v>
          </cell>
          <cell r="G56">
            <v>0.89300000000000002</v>
          </cell>
          <cell r="I56" t="str">
            <v>m3</v>
          </cell>
        </row>
        <row r="57">
          <cell r="A57" t="str">
            <v>Panneaux rigides de fibre de bois</v>
          </cell>
          <cell r="B57" t="str">
            <v>Construction/rénovation</v>
          </cell>
          <cell r="G57">
            <v>0.89300000000000002</v>
          </cell>
          <cell r="I57" t="str">
            <v>m3</v>
          </cell>
        </row>
        <row r="58">
          <cell r="A58" t="str">
            <v>OSB</v>
          </cell>
          <cell r="B58" t="str">
            <v>Fabrication emballages industriels</v>
          </cell>
          <cell r="G58">
            <v>0.53679999999999994</v>
          </cell>
          <cell r="I58" t="str">
            <v>m3</v>
          </cell>
        </row>
        <row r="59">
          <cell r="A59" t="str">
            <v>OSB</v>
          </cell>
          <cell r="B59" t="str">
            <v>Construction/rénovation</v>
          </cell>
          <cell r="G59">
            <v>1</v>
          </cell>
          <cell r="I59" t="str">
            <v>t</v>
          </cell>
        </row>
        <row r="60">
          <cell r="A60" t="str">
            <v>OSB</v>
          </cell>
          <cell r="B60" t="str">
            <v>Autres usages</v>
          </cell>
          <cell r="G60">
            <v>1</v>
          </cell>
          <cell r="I60" t="str">
            <v>t</v>
          </cell>
        </row>
        <row r="61">
          <cell r="A61" t="str">
            <v>Placages</v>
          </cell>
          <cell r="B61" t="str">
            <v>Usines de contreplaqués</v>
          </cell>
          <cell r="G61">
            <v>0.41900928994096648</v>
          </cell>
          <cell r="I61" t="str">
            <v>m3</v>
          </cell>
        </row>
        <row r="62">
          <cell r="A62" t="str">
            <v>Placages</v>
          </cell>
          <cell r="B62" t="str">
            <v>Fabrication ELB</v>
          </cell>
          <cell r="G62">
            <v>0.3746651785714285</v>
          </cell>
          <cell r="I62" t="str">
            <v>m3</v>
          </cell>
        </row>
        <row r="63">
          <cell r="A63" t="str">
            <v>Contreplaqués</v>
          </cell>
          <cell r="B63" t="str">
            <v>Fabrication ELB</v>
          </cell>
          <cell r="G63">
            <v>0.7727272727272726</v>
          </cell>
          <cell r="I63" t="str">
            <v>t</v>
          </cell>
        </row>
        <row r="64">
          <cell r="A64" t="str">
            <v>Contreplaqués</v>
          </cell>
          <cell r="B64" t="str">
            <v>Fabrication emballages industriels</v>
          </cell>
          <cell r="G64">
            <v>0.42499999999999999</v>
          </cell>
          <cell r="I64" t="str">
            <v>m3</v>
          </cell>
        </row>
        <row r="65">
          <cell r="A65" t="str">
            <v>Contreplaqués</v>
          </cell>
          <cell r="B65" t="str">
            <v>Ameublement</v>
          </cell>
          <cell r="G65">
            <v>1</v>
          </cell>
          <cell r="I65" t="str">
            <v>t</v>
          </cell>
        </row>
        <row r="66">
          <cell r="A66" t="str">
            <v>Contreplaqués</v>
          </cell>
          <cell r="B66" t="str">
            <v>Construction/rénovation</v>
          </cell>
          <cell r="G66">
            <v>1</v>
          </cell>
          <cell r="I66" t="str">
            <v>t</v>
          </cell>
        </row>
        <row r="67">
          <cell r="A67" t="str">
            <v>Contreplaqués</v>
          </cell>
          <cell r="B67" t="str">
            <v>Autres usages</v>
          </cell>
          <cell r="G67">
            <v>1</v>
          </cell>
          <cell r="I67" t="str">
            <v>t</v>
          </cell>
        </row>
        <row r="68">
          <cell r="A68" t="str">
            <v>Autres déchets bois</v>
          </cell>
          <cell r="B68" t="str">
            <v>ISDND</v>
          </cell>
          <cell r="G68">
            <v>0.83333333333333337</v>
          </cell>
          <cell r="I68" t="str">
            <v>t</v>
          </cell>
        </row>
        <row r="69">
          <cell r="A69" t="str">
            <v>Autres déchets bois</v>
          </cell>
          <cell r="B69" t="str">
            <v>Valorisation énergétique</v>
          </cell>
          <cell r="G69">
            <v>0.83333333333333337</v>
          </cell>
          <cell r="I69" t="str">
            <v>t</v>
          </cell>
        </row>
        <row r="70">
          <cell r="A70" t="str">
            <v>Autres déchets bois</v>
          </cell>
          <cell r="B70" t="str">
            <v>Valorisation matière</v>
          </cell>
          <cell r="G70">
            <v>0.83333333333333337</v>
          </cell>
          <cell r="I70" t="str">
            <v>t</v>
          </cell>
        </row>
        <row r="71">
          <cell r="A71" t="str">
            <v>Déchets bois du bâtiment</v>
          </cell>
          <cell r="B71" t="str">
            <v>ISDND</v>
          </cell>
          <cell r="G71">
            <v>0.83333333333333337</v>
          </cell>
          <cell r="I71" t="str">
            <v>t</v>
          </cell>
        </row>
        <row r="72">
          <cell r="A72" t="str">
            <v>Déchets bois du bâtiment</v>
          </cell>
          <cell r="B72" t="str">
            <v>Réemploi/Réutilisation</v>
          </cell>
          <cell r="G72">
            <v>0.83333333333333337</v>
          </cell>
          <cell r="I72" t="str">
            <v>t</v>
          </cell>
        </row>
        <row r="73">
          <cell r="A73" t="str">
            <v>Déchets bois du bâtiment</v>
          </cell>
          <cell r="B73" t="str">
            <v>Valorisation énergétique</v>
          </cell>
          <cell r="G73">
            <v>0.83333333333333337</v>
          </cell>
          <cell r="I73" t="str">
            <v>t</v>
          </cell>
        </row>
        <row r="74">
          <cell r="A74" t="str">
            <v>Déchets bois du bâtiment</v>
          </cell>
          <cell r="B74" t="str">
            <v>Valorisation matière</v>
          </cell>
          <cell r="G74">
            <v>0.83333333333333337</v>
          </cell>
          <cell r="I74" t="str">
            <v>t</v>
          </cell>
        </row>
        <row r="75">
          <cell r="A75" t="str">
            <v>Déchets Meubles à base de bois</v>
          </cell>
          <cell r="B75" t="str">
            <v>Valorisation énergétique</v>
          </cell>
          <cell r="G75">
            <v>0.90909090909090906</v>
          </cell>
          <cell r="I75" t="str">
            <v>t</v>
          </cell>
        </row>
        <row r="76">
          <cell r="A76" t="str">
            <v>Déchets Meubles à base de bois</v>
          </cell>
          <cell r="B76" t="str">
            <v>Valorisation matière</v>
          </cell>
          <cell r="G76">
            <v>0.90909090909090906</v>
          </cell>
          <cell r="I76" t="str">
            <v>t</v>
          </cell>
        </row>
        <row r="77">
          <cell r="A77" t="str">
            <v>Palettes en fin de vie</v>
          </cell>
          <cell r="B77" t="str">
            <v>Réparation palettes</v>
          </cell>
          <cell r="G77">
            <v>1.4498245352049584E-2</v>
          </cell>
          <cell r="I77" t="str">
            <v>u</v>
          </cell>
        </row>
        <row r="78">
          <cell r="A78" t="str">
            <v>Palettes en fin de vie</v>
          </cell>
          <cell r="B78" t="str">
            <v>Valorisation énergétique</v>
          </cell>
          <cell r="G78">
            <v>0.84745762711864414</v>
          </cell>
          <cell r="I78" t="str">
            <v>t</v>
          </cell>
        </row>
        <row r="79">
          <cell r="A79" t="str">
            <v>Palettes en fin de vie</v>
          </cell>
          <cell r="B79" t="str">
            <v>Valorisation matière</v>
          </cell>
          <cell r="G79">
            <v>0.84745762711864414</v>
          </cell>
          <cell r="I79" t="str">
            <v>t</v>
          </cell>
        </row>
        <row r="80">
          <cell r="A80" t="str">
            <v>Palettes en fin de vie</v>
          </cell>
          <cell r="B80" t="str">
            <v>Autres exutoires</v>
          </cell>
          <cell r="G80">
            <v>0.84745762711864414</v>
          </cell>
          <cell r="I80" t="str">
            <v>t</v>
          </cell>
        </row>
        <row r="81">
          <cell r="A81" t="str">
            <v>Palettes à reconditionner</v>
          </cell>
          <cell r="B81" t="str">
            <v>Réparation palettes</v>
          </cell>
          <cell r="G81">
            <v>1.4498245352049584E-2</v>
          </cell>
          <cell r="I81" t="str">
            <v>u</v>
          </cell>
        </row>
        <row r="82">
          <cell r="A82" t="str">
            <v>Bûches</v>
          </cell>
          <cell r="B82" t="str">
            <v>Particulier</v>
          </cell>
          <cell r="G82">
            <v>1</v>
          </cell>
          <cell r="I82" t="str">
            <v>t</v>
          </cell>
        </row>
        <row r="83">
          <cell r="A83" t="str">
            <v>Plaquettes</v>
          </cell>
          <cell r="B83" t="str">
            <v>Energie interne</v>
          </cell>
          <cell r="G83">
            <v>1</v>
          </cell>
          <cell r="I83" t="str">
            <v>t</v>
          </cell>
        </row>
        <row r="84">
          <cell r="A84" t="str">
            <v>Plaquettes</v>
          </cell>
          <cell r="B84" t="str">
            <v>Collectif et industriel</v>
          </cell>
          <cell r="G84">
            <v>1</v>
          </cell>
          <cell r="I84" t="str">
            <v>t</v>
          </cell>
        </row>
        <row r="85">
          <cell r="A85" t="str">
            <v>Granulés</v>
          </cell>
          <cell r="B85" t="str">
            <v>Collectif et industriel</v>
          </cell>
          <cell r="G85">
            <v>0.76923076923076916</v>
          </cell>
          <cell r="I85" t="str">
            <v>t</v>
          </cell>
        </row>
        <row r="86">
          <cell r="A86" t="str">
            <v>Granulés</v>
          </cell>
          <cell r="B86" t="str">
            <v>Particulier</v>
          </cell>
          <cell r="G86">
            <v>0.76923076923076916</v>
          </cell>
          <cell r="I86" t="str">
            <v>t</v>
          </cell>
        </row>
        <row r="87">
          <cell r="A87" t="str">
            <v>Fabrication palettes</v>
          </cell>
          <cell r="B87" t="str">
            <v>Palettes</v>
          </cell>
          <cell r="G87">
            <v>1.4824351252714776E-2</v>
          </cell>
          <cell r="I87" t="str">
            <v>u</v>
          </cell>
        </row>
        <row r="88">
          <cell r="A88" t="str">
            <v>Réparation palettes</v>
          </cell>
          <cell r="B88" t="str">
            <v>Palettes</v>
          </cell>
          <cell r="G88">
            <v>1.4498245352049584E-2</v>
          </cell>
          <cell r="I88" t="str">
            <v>u</v>
          </cell>
        </row>
        <row r="89">
          <cell r="A89" t="str">
            <v>Réparation palettes</v>
          </cell>
          <cell r="B89" t="str">
            <v>Palettes en fin de vie</v>
          </cell>
          <cell r="G89">
            <v>0.84745762711864414</v>
          </cell>
          <cell r="I89" t="str">
            <v>t</v>
          </cell>
        </row>
        <row r="90">
          <cell r="A90" t="str">
            <v>Fabrication ELB</v>
          </cell>
          <cell r="B90" t="str">
            <v>Emballages légers</v>
          </cell>
          <cell r="G90">
            <v>201.20337110499423</v>
          </cell>
          <cell r="I90" t="str">
            <v>Mu</v>
          </cell>
        </row>
        <row r="91">
          <cell r="A91" t="str">
            <v>Fabrication emballages industriels</v>
          </cell>
          <cell r="B91" t="str">
            <v>Emballages industriels</v>
          </cell>
          <cell r="G91">
            <v>0.42827466108856832</v>
          </cell>
          <cell r="I91" t="str">
            <v>m3</v>
          </cell>
        </row>
        <row r="92">
          <cell r="A92" t="str">
            <v>Exploitation forestière</v>
          </cell>
          <cell r="B92" t="str">
            <v>Bois d'œuvre F</v>
          </cell>
          <cell r="G92">
            <v>0.53344595818530283</v>
          </cell>
          <cell r="I92" t="str">
            <v>m3</v>
          </cell>
        </row>
        <row r="93">
          <cell r="A93" t="str">
            <v>Exploitation forestière</v>
          </cell>
          <cell r="B93" t="str">
            <v>Bois d'œuvre R</v>
          </cell>
          <cell r="G93">
            <v>0.41900928994096648</v>
          </cell>
          <cell r="I93" t="str">
            <v>m3</v>
          </cell>
        </row>
        <row r="94">
          <cell r="A94" t="str">
            <v>Exploitation forestière</v>
          </cell>
          <cell r="B94" t="str">
            <v>Bois d'industrie R</v>
          </cell>
          <cell r="G94">
            <v>0.3998379155901261</v>
          </cell>
          <cell r="I94" t="str">
            <v>m3</v>
          </cell>
        </row>
        <row r="95">
          <cell r="A95" t="str">
            <v>Exploitation forestière</v>
          </cell>
          <cell r="B95" t="str">
            <v>Bois d'industrie F</v>
          </cell>
          <cell r="G95">
            <v>0.57950000000000002</v>
          </cell>
          <cell r="I95" t="str">
            <v>m3</v>
          </cell>
        </row>
        <row r="96">
          <cell r="A96" t="str">
            <v>Exploitation forestière</v>
          </cell>
          <cell r="B96" t="str">
            <v>Bûches</v>
          </cell>
          <cell r="G96">
            <v>0.66272575492669783</v>
          </cell>
          <cell r="I96" t="str">
            <v>m3</v>
          </cell>
        </row>
        <row r="97">
          <cell r="A97" t="str">
            <v>Exploitation forestière</v>
          </cell>
          <cell r="B97" t="str">
            <v>Plaquettes</v>
          </cell>
          <cell r="G97">
            <v>0.4681249358030512</v>
          </cell>
          <cell r="I97" t="str">
            <v>m3</v>
          </cell>
        </row>
        <row r="98">
          <cell r="A98" t="str">
            <v>Production biologique</v>
          </cell>
          <cell r="B98" t="str">
            <v>Bois vivant</v>
          </cell>
          <cell r="G98">
            <v>0.70683563127265903</v>
          </cell>
          <cell r="I98" t="str">
            <v>m3</v>
          </cell>
        </row>
        <row r="99">
          <cell r="A99" t="str">
            <v>Prélèvements</v>
          </cell>
          <cell r="B99" t="str">
            <v>Bois récolté</v>
          </cell>
          <cell r="G99">
            <v>0.66272575492669783</v>
          </cell>
          <cell r="I99" t="str">
            <v>m3</v>
          </cell>
        </row>
        <row r="100">
          <cell r="A100" t="str">
            <v>Stock initial</v>
          </cell>
          <cell r="B100" t="str">
            <v>Bois vivant</v>
          </cell>
          <cell r="G100">
            <v>0.72065398640420997</v>
          </cell>
          <cell r="I100" t="str">
            <v>m3</v>
          </cell>
        </row>
        <row r="101">
          <cell r="A101" t="str">
            <v>Stock initial</v>
          </cell>
          <cell r="B101" t="str">
            <v>Bois mort au sol</v>
          </cell>
          <cell r="G101">
            <v>0.72065398640420997</v>
          </cell>
          <cell r="I101" t="str">
            <v>m3</v>
          </cell>
        </row>
        <row r="102">
          <cell r="A102" t="str">
            <v>Stock initial</v>
          </cell>
          <cell r="B102" t="str">
            <v>Bois mort sur pied</v>
          </cell>
          <cell r="G102">
            <v>0.72065398640420997</v>
          </cell>
          <cell r="I102" t="str">
            <v>m3</v>
          </cell>
        </row>
        <row r="103">
          <cell r="A103" t="str">
            <v>Scieries R</v>
          </cell>
          <cell r="B103" t="str">
            <v>Sciages R</v>
          </cell>
          <cell r="G103">
            <v>0.4185620701176051</v>
          </cell>
          <cell r="I103" t="str">
            <v>m3</v>
          </cell>
        </row>
        <row r="104">
          <cell r="A104" t="str">
            <v>Scieries R</v>
          </cell>
          <cell r="B104" t="str">
            <v>Connexes</v>
          </cell>
          <cell r="G104">
            <v>0.4185620701176051</v>
          </cell>
          <cell r="I104" t="str">
            <v>m3</v>
          </cell>
        </row>
        <row r="105">
          <cell r="A105" t="str">
            <v>Scieries F</v>
          </cell>
          <cell r="B105" t="str">
            <v>Sciages F</v>
          </cell>
          <cell r="G105">
            <v>0.56259763694398679</v>
          </cell>
          <cell r="I105" t="str">
            <v>m3</v>
          </cell>
        </row>
        <row r="106">
          <cell r="A106" t="str">
            <v>Scieries F</v>
          </cell>
          <cell r="B106" t="str">
            <v>Traverses</v>
          </cell>
          <cell r="G106">
            <v>0.61710714285714274</v>
          </cell>
          <cell r="I106" t="str">
            <v>m3</v>
          </cell>
        </row>
        <row r="107">
          <cell r="A107" t="str">
            <v>Scieries F</v>
          </cell>
          <cell r="B107" t="str">
            <v>Merrains</v>
          </cell>
          <cell r="G107">
            <v>0.61710714285714274</v>
          </cell>
          <cell r="I107" t="str">
            <v>m3</v>
          </cell>
        </row>
        <row r="108">
          <cell r="A108" t="str">
            <v>Scieries F</v>
          </cell>
          <cell r="B108" t="str">
            <v>Connexes</v>
          </cell>
          <cell r="G108">
            <v>0.56259763694398679</v>
          </cell>
          <cell r="I108" t="str">
            <v>m3</v>
          </cell>
        </row>
        <row r="109">
          <cell r="A109" t="str">
            <v>Scieries T</v>
          </cell>
          <cell r="B109" t="str">
            <v>Sciages tropicaux</v>
          </cell>
          <cell r="G109">
            <v>0.86956521739130443</v>
          </cell>
          <cell r="I109" t="str">
            <v>t</v>
          </cell>
        </row>
        <row r="110">
          <cell r="A110" t="str">
            <v>Scieries T</v>
          </cell>
          <cell r="B110" t="str">
            <v>Connexes</v>
          </cell>
          <cell r="G110">
            <v>0.66666666666666663</v>
          </cell>
          <cell r="I110" t="str">
            <v>t</v>
          </cell>
        </row>
        <row r="111">
          <cell r="A111" t="str">
            <v>Fabrication de pâte à papier</v>
          </cell>
          <cell r="B111" t="str">
            <v>Pâte mécanique</v>
          </cell>
          <cell r="G111">
            <v>0.90909090909090906</v>
          </cell>
          <cell r="I111" t="str">
            <v>t</v>
          </cell>
        </row>
        <row r="112">
          <cell r="A112" t="str">
            <v>Fabrication de pâte à papier</v>
          </cell>
          <cell r="B112" t="str">
            <v>Pâte semi-chimique</v>
          </cell>
          <cell r="G112">
            <v>0.90909090909090906</v>
          </cell>
          <cell r="I112" t="str">
            <v>t</v>
          </cell>
        </row>
        <row r="113">
          <cell r="A113" t="str">
            <v>Fabrication de pâte à papier</v>
          </cell>
          <cell r="B113" t="str">
            <v>Pâte chimique</v>
          </cell>
          <cell r="G113">
            <v>0.90909090909090906</v>
          </cell>
          <cell r="I113" t="str">
            <v>t</v>
          </cell>
        </row>
        <row r="114">
          <cell r="A114" t="str">
            <v>Fabrication de pâte à papier</v>
          </cell>
          <cell r="B114" t="str">
            <v>Résidus de pâte à papier</v>
          </cell>
          <cell r="G114">
            <v>1</v>
          </cell>
          <cell r="I114" t="str">
            <v>t</v>
          </cell>
        </row>
        <row r="115">
          <cell r="A115" t="str">
            <v>Fabrication de pâte à papier</v>
          </cell>
          <cell r="B115" t="str">
            <v>Connexes</v>
          </cell>
          <cell r="G115">
            <v>0.90909090909090906</v>
          </cell>
          <cell r="I115" t="str">
            <v>t</v>
          </cell>
        </row>
        <row r="116">
          <cell r="A116" t="str">
            <v>Fabrication papiers cartons</v>
          </cell>
          <cell r="B116" t="str">
            <v>Emballage et conditionnement carton</v>
          </cell>
          <cell r="G116">
            <v>0.90909090909090906</v>
          </cell>
          <cell r="I116" t="str">
            <v>t</v>
          </cell>
        </row>
        <row r="117">
          <cell r="A117" t="str">
            <v>Fabrication papiers cartons</v>
          </cell>
          <cell r="B117" t="str">
            <v>Spécialité/papier d'hygiène</v>
          </cell>
          <cell r="G117">
            <v>0.90909090909090906</v>
          </cell>
          <cell r="I117" t="str">
            <v>t</v>
          </cell>
        </row>
        <row r="118">
          <cell r="A118" t="str">
            <v>Fabrication papiers cartons</v>
          </cell>
          <cell r="B118" t="str">
            <v>Usage graphique/ journal</v>
          </cell>
          <cell r="G118">
            <v>0.90909090909090906</v>
          </cell>
          <cell r="I118" t="str">
            <v>t</v>
          </cell>
        </row>
        <row r="119">
          <cell r="A119" t="str">
            <v>International</v>
          </cell>
          <cell r="B119" t="str">
            <v>Emballage et conditionnement carton</v>
          </cell>
          <cell r="G119">
            <v>0.90909090909090906</v>
          </cell>
          <cell r="I119" t="str">
            <v>t</v>
          </cell>
        </row>
        <row r="120">
          <cell r="A120" t="str">
            <v>International</v>
          </cell>
          <cell r="B120" t="str">
            <v>Spécialité/papier d'hygiène</v>
          </cell>
          <cell r="G120">
            <v>0.90909090909090906</v>
          </cell>
          <cell r="I120" t="str">
            <v>t</v>
          </cell>
        </row>
        <row r="121">
          <cell r="A121" t="str">
            <v>International</v>
          </cell>
          <cell r="B121" t="str">
            <v>Usage graphique/ journal</v>
          </cell>
          <cell r="G121">
            <v>0.90909090909090906</v>
          </cell>
          <cell r="I121" t="str">
            <v>t</v>
          </cell>
        </row>
        <row r="122">
          <cell r="A122" t="str">
            <v>Emballage et conditionnement carton</v>
          </cell>
          <cell r="B122" t="str">
            <v>International</v>
          </cell>
          <cell r="G122">
            <v>0.90909090909090906</v>
          </cell>
          <cell r="I122" t="str">
            <v>t</v>
          </cell>
        </row>
        <row r="123">
          <cell r="A123" t="str">
            <v>Spécialité/papier d'hygiène</v>
          </cell>
          <cell r="B123" t="str">
            <v>International</v>
          </cell>
          <cell r="G123">
            <v>0.90909090909090906</v>
          </cell>
          <cell r="I123" t="str">
            <v>t</v>
          </cell>
        </row>
        <row r="124">
          <cell r="A124" t="str">
            <v>Usage graphique/ journal</v>
          </cell>
          <cell r="B124" t="str">
            <v>International</v>
          </cell>
          <cell r="G124">
            <v>0.90909090909090906</v>
          </cell>
          <cell r="I124" t="str">
            <v>t</v>
          </cell>
        </row>
        <row r="125">
          <cell r="A125" t="str">
            <v>Ameublement</v>
          </cell>
          <cell r="B125" t="str">
            <v>Meubles à base de bois</v>
          </cell>
          <cell r="G125">
            <v>0.66601847350510446</v>
          </cell>
          <cell r="I125" t="str">
            <v>t de produit</v>
          </cell>
        </row>
        <row r="126">
          <cell r="A126" t="str">
            <v>Ameublement</v>
          </cell>
          <cell r="B126" t="str">
            <v>Connexes</v>
          </cell>
          <cell r="G126">
            <v>1</v>
          </cell>
          <cell r="I126" t="str">
            <v>t</v>
          </cell>
        </row>
        <row r="127">
          <cell r="A127" t="str">
            <v>Production de granulés</v>
          </cell>
          <cell r="B127" t="str">
            <v>Granulés</v>
          </cell>
          <cell r="G127">
            <v>0.76923076923076916</v>
          </cell>
          <cell r="I127" t="str">
            <v>t</v>
          </cell>
        </row>
        <row r="128">
          <cell r="A128" t="str">
            <v>Bois hors forêt</v>
          </cell>
          <cell r="B128" t="str">
            <v>Bûches</v>
          </cell>
          <cell r="G128">
            <v>0.4681249358030512</v>
          </cell>
          <cell r="I128" t="str">
            <v>m3</v>
          </cell>
        </row>
        <row r="129">
          <cell r="A129" t="str">
            <v>Usines de contreplaqués</v>
          </cell>
          <cell r="B129" t="str">
            <v>Connexes</v>
          </cell>
          <cell r="G129">
            <v>0.66666666666666663</v>
          </cell>
          <cell r="I129" t="str">
            <v>t</v>
          </cell>
        </row>
        <row r="130">
          <cell r="A130" t="str">
            <v>Usines de contreplaqués</v>
          </cell>
          <cell r="B130" t="str">
            <v>Contreplaqués</v>
          </cell>
          <cell r="G130">
            <v>0.42499999999999993</v>
          </cell>
          <cell r="I130" t="str">
            <v>m3</v>
          </cell>
        </row>
        <row r="131">
          <cell r="A131" t="str">
            <v>Usines de déroulage/ tranchage</v>
          </cell>
          <cell r="B131" t="str">
            <v>Connexes</v>
          </cell>
          <cell r="G131">
            <v>0.59326651912513129</v>
          </cell>
          <cell r="I131" t="str">
            <v>m3</v>
          </cell>
        </row>
        <row r="132">
          <cell r="A132" t="str">
            <v>Usines de déroulage/ tranchage</v>
          </cell>
          <cell r="B132" t="str">
            <v>Placages</v>
          </cell>
          <cell r="G132">
            <v>0.41900928994096648</v>
          </cell>
          <cell r="I132" t="str">
            <v>m3</v>
          </cell>
        </row>
        <row r="133">
          <cell r="A133" t="str">
            <v>Usines de panneaux</v>
          </cell>
          <cell r="B133" t="str">
            <v>Connexes</v>
          </cell>
          <cell r="G133">
            <v>1</v>
          </cell>
          <cell r="I133" t="str">
            <v>t</v>
          </cell>
        </row>
        <row r="134">
          <cell r="A134" t="str">
            <v>Usines de panneaux</v>
          </cell>
          <cell r="B134" t="str">
            <v>Panneaux de particules</v>
          </cell>
          <cell r="G134">
            <v>0.5655</v>
          </cell>
          <cell r="I134" t="str">
            <v>m3</v>
          </cell>
        </row>
        <row r="135">
          <cell r="A135" t="str">
            <v>Usines de panneaux</v>
          </cell>
          <cell r="B135" t="str">
            <v>MDF</v>
          </cell>
          <cell r="G135">
            <v>0.63749999999999996</v>
          </cell>
          <cell r="I135" t="str">
            <v>m3</v>
          </cell>
        </row>
        <row r="136">
          <cell r="A136" t="str">
            <v>Usines de panneaux</v>
          </cell>
          <cell r="B136" t="str">
            <v>HDF</v>
          </cell>
          <cell r="G136">
            <v>0.63749999999999996</v>
          </cell>
          <cell r="I136" t="str">
            <v>m3</v>
          </cell>
        </row>
        <row r="137">
          <cell r="A137" t="str">
            <v>Usines de panneaux</v>
          </cell>
          <cell r="B137" t="str">
            <v>Panneaux flexibles de fibre de bois</v>
          </cell>
          <cell r="G137">
            <v>0.89300000000000002</v>
          </cell>
          <cell r="I137" t="str">
            <v>m3</v>
          </cell>
        </row>
        <row r="138">
          <cell r="A138" t="str">
            <v>Usines de panneaux</v>
          </cell>
          <cell r="B138" t="str">
            <v>Panneaux rigides de fibre de bois</v>
          </cell>
          <cell r="G138">
            <v>0.89300000000000002</v>
          </cell>
          <cell r="I138" t="str">
            <v>m3</v>
          </cell>
        </row>
        <row r="139">
          <cell r="A139" t="str">
            <v>Usines de panneaux</v>
          </cell>
          <cell r="B139" t="str">
            <v>OSB</v>
          </cell>
          <cell r="G139">
            <v>0.53679999999999994</v>
          </cell>
          <cell r="I139" t="str">
            <v>m3</v>
          </cell>
        </row>
        <row r="140">
          <cell r="A140" t="str">
            <v>Valorisation matière</v>
          </cell>
          <cell r="B140" t="str">
            <v>Matière première de recyclage</v>
          </cell>
          <cell r="G140">
            <v>0.83333333333333337</v>
          </cell>
          <cell r="I140" t="str">
            <v>t</v>
          </cell>
        </row>
        <row r="141">
          <cell r="A141" t="str">
            <v>Collecte papiers/cartons</v>
          </cell>
          <cell r="B141" t="str">
            <v>Papier à recycler</v>
          </cell>
          <cell r="G141">
            <v>0.90909090909090906</v>
          </cell>
          <cell r="I141" t="str">
            <v>t</v>
          </cell>
        </row>
        <row r="142">
          <cell r="A142" t="str">
            <v>Collecte autres déchets bois</v>
          </cell>
          <cell r="B142" t="str">
            <v>Autres déchets bois</v>
          </cell>
          <cell r="G142">
            <v>0.83333333333333337</v>
          </cell>
          <cell r="I142" t="str">
            <v>t</v>
          </cell>
        </row>
        <row r="143">
          <cell r="A143" t="str">
            <v>Collecte déchets bois du bâtiment</v>
          </cell>
          <cell r="B143" t="str">
            <v>Déchets bois du bâtiment</v>
          </cell>
          <cell r="G143">
            <v>0.83333333333333337</v>
          </cell>
          <cell r="I143" t="str">
            <v>t</v>
          </cell>
        </row>
        <row r="144">
          <cell r="A144" t="str">
            <v>Démolition</v>
          </cell>
          <cell r="B144" t="str">
            <v>Déchets bois du bâtiment</v>
          </cell>
          <cell r="G144">
            <v>0.83333333333333337</v>
          </cell>
          <cell r="I144" t="str">
            <v>t</v>
          </cell>
        </row>
        <row r="145">
          <cell r="A145" t="str">
            <v>Collecte Meubles à base de bois</v>
          </cell>
          <cell r="B145" t="str">
            <v>Déchets Meubles à base de bois</v>
          </cell>
          <cell r="G145">
            <v>0.90909090909090906</v>
          </cell>
          <cell r="I145" t="str">
            <v>t</v>
          </cell>
        </row>
        <row r="146">
          <cell r="A146" t="str">
            <v>Collecte palettes</v>
          </cell>
          <cell r="B146" t="str">
            <v>Palettes en fin de vie</v>
          </cell>
          <cell r="G146">
            <v>1.4824351252714776E-2</v>
          </cell>
          <cell r="I146" t="str">
            <v>t</v>
          </cell>
        </row>
        <row r="147">
          <cell r="A147" t="str">
            <v>Collecte palettes</v>
          </cell>
          <cell r="B147" t="str">
            <v>Palettes à reconditionner</v>
          </cell>
          <cell r="G147">
            <v>1.4498245352049584E-2</v>
          </cell>
          <cell r="I147" t="str">
            <v>u</v>
          </cell>
        </row>
        <row r="148">
          <cell r="A148" t="str">
            <v>Auto-approvisionnement et circuits courts</v>
          </cell>
          <cell r="B148" t="str">
            <v>Bûches</v>
          </cell>
          <cell r="G148">
            <v>0.4681249358030512</v>
          </cell>
          <cell r="I148" t="str">
            <v>m3</v>
          </cell>
        </row>
        <row r="149">
          <cell r="A149" t="str">
            <v>International</v>
          </cell>
          <cell r="B149" t="str">
            <v>Bois tropicaux</v>
          </cell>
          <cell r="G149">
            <v>0.5</v>
          </cell>
          <cell r="I149" t="str">
            <v>t</v>
          </cell>
        </row>
        <row r="150">
          <cell r="A150" t="str">
            <v>International</v>
          </cell>
          <cell r="B150" t="str">
            <v>Bois d'œuvre F</v>
          </cell>
          <cell r="G150">
            <v>0.50909090909090904</v>
          </cell>
          <cell r="I150" t="str">
            <v>t</v>
          </cell>
        </row>
        <row r="151">
          <cell r="A151" t="str">
            <v>International</v>
          </cell>
          <cell r="B151" t="str">
            <v>Bois d'œuvre R</v>
          </cell>
          <cell r="G151">
            <v>0.4329896907216495</v>
          </cell>
          <cell r="I151" t="str">
            <v>t</v>
          </cell>
        </row>
        <row r="152">
          <cell r="A152" t="str">
            <v>International</v>
          </cell>
          <cell r="B152" t="str">
            <v>Bois d'industrie R</v>
          </cell>
          <cell r="G152">
            <v>0.66666666666666663</v>
          </cell>
          <cell r="I152" t="str">
            <v>t</v>
          </cell>
        </row>
        <row r="153">
          <cell r="A153" t="str">
            <v>International</v>
          </cell>
          <cell r="B153" t="str">
            <v>Bois d'industrie F</v>
          </cell>
          <cell r="G153">
            <v>0.66666666666666663</v>
          </cell>
          <cell r="I153" t="str">
            <v>t</v>
          </cell>
        </row>
        <row r="154">
          <cell r="A154" t="str">
            <v>International</v>
          </cell>
          <cell r="B154" t="str">
            <v>Papier à recycler</v>
          </cell>
          <cell r="G154">
            <v>0.90909090909090906</v>
          </cell>
          <cell r="I154" t="str">
            <v>t</v>
          </cell>
        </row>
        <row r="155">
          <cell r="A155" t="str">
            <v>International</v>
          </cell>
          <cell r="B155" t="str">
            <v>Sciages F</v>
          </cell>
          <cell r="G155">
            <v>0.86956521739130443</v>
          </cell>
          <cell r="I155" t="str">
            <v>t</v>
          </cell>
        </row>
        <row r="156">
          <cell r="A156" t="str">
            <v>International</v>
          </cell>
          <cell r="B156" t="str">
            <v>Sciages R</v>
          </cell>
          <cell r="G156">
            <v>0.86956521739130443</v>
          </cell>
          <cell r="I156" t="str">
            <v>t</v>
          </cell>
        </row>
        <row r="157">
          <cell r="A157" t="str">
            <v>International</v>
          </cell>
          <cell r="B157" t="str">
            <v>Sciages tropicaux</v>
          </cell>
          <cell r="G157">
            <v>0.86956521739130443</v>
          </cell>
          <cell r="I157" t="str">
            <v>t</v>
          </cell>
        </row>
        <row r="158">
          <cell r="A158" t="str">
            <v>International</v>
          </cell>
          <cell r="B158" t="str">
            <v>Traverses</v>
          </cell>
          <cell r="G158">
            <v>0.86956521739130443</v>
          </cell>
          <cell r="I158" t="str">
            <v>t</v>
          </cell>
        </row>
        <row r="159">
          <cell r="A159" t="str">
            <v>International</v>
          </cell>
          <cell r="B159" t="str">
            <v>Palettes</v>
          </cell>
          <cell r="G159">
            <v>1.4824351252714776E-2</v>
          </cell>
          <cell r="I159" t="str">
            <v>u</v>
          </cell>
        </row>
        <row r="160">
          <cell r="A160" t="str">
            <v>International</v>
          </cell>
          <cell r="B160" t="str">
            <v>Meubles à base de bois</v>
          </cell>
          <cell r="G160">
            <v>0.66601847350510446</v>
          </cell>
          <cell r="I160" t="str">
            <v>t de produit</v>
          </cell>
        </row>
        <row r="161">
          <cell r="A161" t="str">
            <v>International</v>
          </cell>
          <cell r="B161" t="str">
            <v>Granulés</v>
          </cell>
          <cell r="G161">
            <v>0.76923076923076916</v>
          </cell>
          <cell r="I161" t="str">
            <v>t</v>
          </cell>
        </row>
        <row r="162">
          <cell r="A162" t="str">
            <v>International</v>
          </cell>
          <cell r="B162" t="str">
            <v>Panneaux de particules</v>
          </cell>
          <cell r="G162">
            <v>0.87</v>
          </cell>
          <cell r="I162" t="str">
            <v>t de produit</v>
          </cell>
        </row>
        <row r="163">
          <cell r="A163" t="str">
            <v>International</v>
          </cell>
          <cell r="B163" t="str">
            <v>MDF</v>
          </cell>
          <cell r="G163">
            <v>0.85</v>
          </cell>
          <cell r="I163" t="str">
            <v>t de produit</v>
          </cell>
        </row>
        <row r="164">
          <cell r="A164" t="str">
            <v>International</v>
          </cell>
          <cell r="B164" t="str">
            <v>HDF</v>
          </cell>
          <cell r="G164">
            <v>0.85</v>
          </cell>
          <cell r="I164" t="str">
            <v>t de produit</v>
          </cell>
        </row>
        <row r="165">
          <cell r="A165" t="str">
            <v>International</v>
          </cell>
          <cell r="B165" t="str">
            <v>Panneaux flexibles de fibre de bois</v>
          </cell>
          <cell r="G165">
            <v>0.94</v>
          </cell>
          <cell r="I165" t="str">
            <v>t de produit</v>
          </cell>
        </row>
        <row r="166">
          <cell r="A166" t="str">
            <v>International</v>
          </cell>
          <cell r="B166" t="str">
            <v>Panneaux rigides de fibre de bois</v>
          </cell>
          <cell r="G166">
            <v>0.94</v>
          </cell>
          <cell r="I166" t="str">
            <v>t de produit</v>
          </cell>
        </row>
        <row r="167">
          <cell r="A167" t="str">
            <v>International</v>
          </cell>
          <cell r="B167" t="str">
            <v>OSB</v>
          </cell>
          <cell r="G167">
            <v>0.88</v>
          </cell>
          <cell r="I167" t="str">
            <v>t</v>
          </cell>
        </row>
        <row r="168">
          <cell r="A168" t="str">
            <v>International</v>
          </cell>
          <cell r="B168" t="str">
            <v>Placages</v>
          </cell>
          <cell r="G168">
            <v>0.90909090909090906</v>
          </cell>
          <cell r="I168" t="str">
            <v>t</v>
          </cell>
        </row>
        <row r="169">
          <cell r="A169" t="str">
            <v>International</v>
          </cell>
          <cell r="B169" t="str">
            <v>Contreplaqués</v>
          </cell>
          <cell r="G169">
            <v>0.7727272727272726</v>
          </cell>
          <cell r="I169" t="str">
            <v>t de produit</v>
          </cell>
        </row>
        <row r="170">
          <cell r="A170" t="str">
            <v>International</v>
          </cell>
          <cell r="B170" t="str">
            <v>Plaquettes</v>
          </cell>
          <cell r="G170">
            <v>0.76923076923076916</v>
          </cell>
          <cell r="I170" t="str">
            <v>t</v>
          </cell>
        </row>
        <row r="171">
          <cell r="A171" t="str">
            <v>International</v>
          </cell>
          <cell r="B171" t="str">
            <v>Bûches</v>
          </cell>
          <cell r="G171">
            <v>0.5</v>
          </cell>
          <cell r="I171" t="str">
            <v>t</v>
          </cell>
        </row>
        <row r="172">
          <cell r="A172" t="str">
            <v>Bois d'œuvre F</v>
          </cell>
          <cell r="B172" t="str">
            <v>International</v>
          </cell>
          <cell r="G172">
            <v>0.50909090909090904</v>
          </cell>
          <cell r="I172" t="str">
            <v>t</v>
          </cell>
        </row>
        <row r="173">
          <cell r="A173" t="str">
            <v>Bois d'œuvre R</v>
          </cell>
          <cell r="B173" t="str">
            <v>International</v>
          </cell>
          <cell r="G173">
            <v>0.4329896907216495</v>
          </cell>
          <cell r="I173" t="str">
            <v>t</v>
          </cell>
        </row>
        <row r="174">
          <cell r="A174" t="str">
            <v>Bois tropicaux</v>
          </cell>
          <cell r="B174" t="str">
            <v>International</v>
          </cell>
          <cell r="G174">
            <v>0.5</v>
          </cell>
          <cell r="I174" t="str">
            <v>t</v>
          </cell>
        </row>
        <row r="175">
          <cell r="A175" t="str">
            <v>Bois d'industrie R</v>
          </cell>
          <cell r="B175" t="str">
            <v>International</v>
          </cell>
          <cell r="G175">
            <v>0.66666666666666663</v>
          </cell>
          <cell r="I175" t="str">
            <v>t</v>
          </cell>
        </row>
        <row r="176">
          <cell r="A176" t="str">
            <v>Bois d'industrie F</v>
          </cell>
          <cell r="B176" t="str">
            <v>International</v>
          </cell>
          <cell r="G176">
            <v>0.66666666666666663</v>
          </cell>
          <cell r="I176" t="str">
            <v>t</v>
          </cell>
        </row>
        <row r="177">
          <cell r="A177" t="str">
            <v>Matière première de recyclage</v>
          </cell>
          <cell r="B177" t="str">
            <v>International</v>
          </cell>
          <cell r="G177">
            <v>0.83333333333333337</v>
          </cell>
          <cell r="I177" t="str">
            <v>t</v>
          </cell>
        </row>
        <row r="178">
          <cell r="A178" t="str">
            <v>Papier à recycler</v>
          </cell>
          <cell r="B178" t="str">
            <v>International</v>
          </cell>
          <cell r="G178">
            <v>0.90909090909090906</v>
          </cell>
          <cell r="I178" t="str">
            <v>t</v>
          </cell>
        </row>
        <row r="179">
          <cell r="A179" t="str">
            <v>Sciages F</v>
          </cell>
          <cell r="B179" t="str">
            <v>International</v>
          </cell>
          <cell r="G179">
            <v>0.86956521739130443</v>
          </cell>
          <cell r="I179" t="str">
            <v>t</v>
          </cell>
        </row>
        <row r="180">
          <cell r="A180" t="str">
            <v>Sciages R</v>
          </cell>
          <cell r="B180" t="str">
            <v>International</v>
          </cell>
          <cell r="G180">
            <v>0.86956521739130443</v>
          </cell>
          <cell r="I180" t="str">
            <v>t</v>
          </cell>
        </row>
        <row r="181">
          <cell r="A181" t="str">
            <v>Sciages tropicaux</v>
          </cell>
          <cell r="B181" t="str">
            <v>International</v>
          </cell>
          <cell r="G181">
            <v>0.86956521739130443</v>
          </cell>
          <cell r="I181" t="str">
            <v>t</v>
          </cell>
        </row>
        <row r="182">
          <cell r="A182" t="str">
            <v>Traverses</v>
          </cell>
          <cell r="B182" t="str">
            <v>International</v>
          </cell>
          <cell r="G182">
            <v>0.86956521739130443</v>
          </cell>
          <cell r="I182" t="str">
            <v>t</v>
          </cell>
        </row>
        <row r="183">
          <cell r="A183" t="str">
            <v>Palettes</v>
          </cell>
          <cell r="B183" t="str">
            <v>International</v>
          </cell>
          <cell r="G183">
            <v>1.4824351252714776E-2</v>
          </cell>
          <cell r="I183" t="str">
            <v>u</v>
          </cell>
        </row>
        <row r="184">
          <cell r="A184" t="str">
            <v>Papiers/cartons</v>
          </cell>
          <cell r="B184" t="str">
            <v>International</v>
          </cell>
          <cell r="G184">
            <v>0.90909090909090906</v>
          </cell>
          <cell r="I184" t="str">
            <v>t</v>
          </cell>
        </row>
        <row r="185">
          <cell r="A185" t="str">
            <v>Meubles à base de bois</v>
          </cell>
          <cell r="B185" t="str">
            <v>International</v>
          </cell>
          <cell r="G185">
            <v>0.66601847350510446</v>
          </cell>
          <cell r="I185" t="str">
            <v>t de produit</v>
          </cell>
        </row>
        <row r="186">
          <cell r="A186" t="str">
            <v>Panneaux de particules</v>
          </cell>
          <cell r="B186" t="str">
            <v>International</v>
          </cell>
          <cell r="G186">
            <v>0.87</v>
          </cell>
          <cell r="I186" t="str">
            <v>t de produit</v>
          </cell>
        </row>
        <row r="187">
          <cell r="A187" t="str">
            <v>MDF</v>
          </cell>
          <cell r="B187" t="str">
            <v>International</v>
          </cell>
          <cell r="G187">
            <v>0.85</v>
          </cell>
          <cell r="I187" t="str">
            <v>t de produit</v>
          </cell>
        </row>
        <row r="188">
          <cell r="A188" t="str">
            <v>HDF</v>
          </cell>
          <cell r="B188" t="str">
            <v>International</v>
          </cell>
          <cell r="G188">
            <v>0.85</v>
          </cell>
          <cell r="I188" t="str">
            <v>t de produit</v>
          </cell>
        </row>
        <row r="189">
          <cell r="A189" t="str">
            <v>Panneaux flexibles de fibre de bois</v>
          </cell>
          <cell r="B189" t="str">
            <v>International</v>
          </cell>
          <cell r="G189">
            <v>0.94</v>
          </cell>
          <cell r="I189" t="str">
            <v>t de produit</v>
          </cell>
        </row>
        <row r="190">
          <cell r="A190" t="str">
            <v>Panneaux rigides de fibre de bois</v>
          </cell>
          <cell r="B190" t="str">
            <v>International</v>
          </cell>
          <cell r="G190">
            <v>0.94</v>
          </cell>
          <cell r="I190" t="str">
            <v>t de produit</v>
          </cell>
        </row>
        <row r="191">
          <cell r="A191" t="str">
            <v>OSB</v>
          </cell>
          <cell r="B191" t="str">
            <v>International</v>
          </cell>
          <cell r="G191">
            <v>0.88</v>
          </cell>
          <cell r="I191" t="str">
            <v>t</v>
          </cell>
        </row>
        <row r="192">
          <cell r="A192" t="str">
            <v>Placages</v>
          </cell>
          <cell r="B192" t="str">
            <v>International</v>
          </cell>
          <cell r="G192">
            <v>0.90909090909090906</v>
          </cell>
          <cell r="I192" t="str">
            <v>t</v>
          </cell>
        </row>
        <row r="193">
          <cell r="A193" t="str">
            <v>Contreplaqués</v>
          </cell>
          <cell r="B193" t="str">
            <v>International</v>
          </cell>
          <cell r="G193">
            <v>0.7727272727272726</v>
          </cell>
          <cell r="I193" t="str">
            <v>t de produit</v>
          </cell>
        </row>
        <row r="194">
          <cell r="A194" t="str">
            <v>Déchets bois du bâtiment</v>
          </cell>
          <cell r="B194" t="str">
            <v>International</v>
          </cell>
          <cell r="G194">
            <v>0.76923076923076916</v>
          </cell>
          <cell r="I194" t="str">
            <v>t</v>
          </cell>
        </row>
        <row r="195">
          <cell r="A195" t="str">
            <v>Bûches</v>
          </cell>
          <cell r="B195" t="str">
            <v>International</v>
          </cell>
          <cell r="G195">
            <v>0.5</v>
          </cell>
          <cell r="I195" t="str">
            <v>t</v>
          </cell>
        </row>
        <row r="196">
          <cell r="A196" t="str">
            <v>Plaquettes</v>
          </cell>
          <cell r="B196" t="str">
            <v>International</v>
          </cell>
          <cell r="G196">
            <v>0.5</v>
          </cell>
          <cell r="I196" t="str">
            <v>t</v>
          </cell>
        </row>
        <row r="197">
          <cell r="A197" t="str">
            <v>Granulés</v>
          </cell>
          <cell r="B197" t="str">
            <v>International</v>
          </cell>
          <cell r="G197">
            <v>0.5</v>
          </cell>
          <cell r="I197" t="str">
            <v>t</v>
          </cell>
        </row>
      </sheetData>
      <sheetData sheetId="6">
        <row r="2">
          <cell r="F2">
            <v>0.47</v>
          </cell>
          <cell r="M2">
            <v>0.55000000000000004</v>
          </cell>
          <cell r="T2">
            <v>0.55000000000000004</v>
          </cell>
        </row>
        <row r="7">
          <cell r="M7">
            <v>0.41666666666666669</v>
          </cell>
          <cell r="T7">
            <v>0.5</v>
          </cell>
        </row>
        <row r="79">
          <cell r="M79">
            <v>1.1000000000000001</v>
          </cell>
        </row>
        <row r="80">
          <cell r="M80">
            <v>1.1000000000000001</v>
          </cell>
        </row>
        <row r="81">
          <cell r="M81">
            <v>1.1000000000000001</v>
          </cell>
        </row>
        <row r="82">
          <cell r="M82">
            <v>2.2200000000000002</v>
          </cell>
        </row>
        <row r="83">
          <cell r="M83">
            <v>2.13</v>
          </cell>
        </row>
        <row r="84">
          <cell r="M84">
            <v>1.54</v>
          </cell>
        </row>
        <row r="85">
          <cell r="M85">
            <v>1.54</v>
          </cell>
        </row>
        <row r="86">
          <cell r="M86">
            <v>1.1000000000000001</v>
          </cell>
        </row>
      </sheetData>
      <sheetData sheetId="7">
        <row r="15">
          <cell r="M15">
            <v>0.13</v>
          </cell>
          <cell r="T15">
            <v>0.84</v>
          </cell>
        </row>
        <row r="16">
          <cell r="M16">
            <v>0.87</v>
          </cell>
          <cell r="T16">
            <v>0.16</v>
          </cell>
        </row>
      </sheetData>
      <sheetData sheetId="8"/>
      <sheetData sheetId="9"/>
      <sheetData sheetId="10">
        <row r="20">
          <cell r="I20">
            <v>493.17271552329561</v>
          </cell>
          <cell r="J20">
            <v>1.4612608599799333</v>
          </cell>
        </row>
        <row r="43">
          <cell r="H43">
            <v>488.50167494606421</v>
          </cell>
          <cell r="I43">
            <v>1.4469461775145422</v>
          </cell>
        </row>
        <row r="66">
          <cell r="H66">
            <v>468.12493580305119</v>
          </cell>
          <cell r="I66">
            <v>1.4157027413842334</v>
          </cell>
        </row>
        <row r="89">
          <cell r="H89">
            <v>495.15249114539819</v>
          </cell>
          <cell r="I89">
            <v>1.471958507902025</v>
          </cell>
        </row>
      </sheetData>
      <sheetData sheetId="11">
        <row r="3">
          <cell r="G3">
            <v>617.10714285714278</v>
          </cell>
          <cell r="O3">
            <v>579.5</v>
          </cell>
        </row>
        <row r="7">
          <cell r="G7">
            <v>374.6651785714285</v>
          </cell>
          <cell r="O7">
            <v>399.8379155901261</v>
          </cell>
        </row>
        <row r="8">
          <cell r="O8">
            <v>467.05676169630055</v>
          </cell>
        </row>
        <row r="9">
          <cell r="G9">
            <v>533.44595818530286</v>
          </cell>
        </row>
        <row r="17">
          <cell r="G17">
            <v>419.00928994096648</v>
          </cell>
        </row>
        <row r="22">
          <cell r="G22">
            <v>617.10714285714278</v>
          </cell>
        </row>
        <row r="24">
          <cell r="L24">
            <v>0.50909090909090904</v>
          </cell>
          <cell r="M24">
            <v>0.4329896907216495</v>
          </cell>
        </row>
        <row r="26">
          <cell r="G26">
            <v>374.6651785714285</v>
          </cell>
        </row>
        <row r="28">
          <cell r="G28">
            <v>562.5976369439868</v>
          </cell>
        </row>
        <row r="32">
          <cell r="C32">
            <v>550</v>
          </cell>
        </row>
        <row r="33">
          <cell r="C33">
            <v>550</v>
          </cell>
        </row>
        <row r="35">
          <cell r="G35">
            <v>418.56207011760512</v>
          </cell>
        </row>
        <row r="42">
          <cell r="G42">
            <v>498.60675341281598</v>
          </cell>
        </row>
      </sheetData>
      <sheetData sheetId="12">
        <row r="3">
          <cell r="F3">
            <v>425</v>
          </cell>
        </row>
        <row r="5">
          <cell r="F5">
            <v>0.85</v>
          </cell>
        </row>
        <row r="8">
          <cell r="B8">
            <v>550</v>
          </cell>
        </row>
        <row r="14">
          <cell r="I14">
            <v>0.4</v>
          </cell>
          <cell r="J14">
            <v>0.75</v>
          </cell>
          <cell r="K14">
            <v>0.65</v>
          </cell>
        </row>
        <row r="17">
          <cell r="I17">
            <v>0.15</v>
          </cell>
          <cell r="J17">
            <v>0.05</v>
          </cell>
          <cell r="K17">
            <v>0.09</v>
          </cell>
        </row>
        <row r="21">
          <cell r="B21">
            <v>0.5655</v>
          </cell>
          <cell r="C21">
            <v>0.53679999999999994</v>
          </cell>
          <cell r="D21">
            <v>0.89300000000000002</v>
          </cell>
          <cell r="E21">
            <v>0.63749999999999996</v>
          </cell>
        </row>
        <row r="22">
          <cell r="B22">
            <v>0.87</v>
          </cell>
          <cell r="C22">
            <v>0.88</v>
          </cell>
          <cell r="D22">
            <v>0.94</v>
          </cell>
          <cell r="E22">
            <v>0.85</v>
          </cell>
          <cell r="I22">
            <v>0.4</v>
          </cell>
        </row>
        <row r="24">
          <cell r="I24">
            <v>0.25</v>
          </cell>
        </row>
        <row r="25">
          <cell r="I25">
            <v>0.25</v>
          </cell>
        </row>
        <row r="32">
          <cell r="J32">
            <v>0.89003654767453888</v>
          </cell>
        </row>
        <row r="33">
          <cell r="J33">
            <v>0.10996345232546115</v>
          </cell>
        </row>
      </sheetData>
      <sheetData sheetId="13"/>
      <sheetData sheetId="14">
        <row r="21">
          <cell r="H21">
            <v>17.107929515418508</v>
          </cell>
        </row>
        <row r="50">
          <cell r="H50">
            <v>17.492734478203435</v>
          </cell>
        </row>
        <row r="53">
          <cell r="B53">
            <v>3.4000000000000002E-2</v>
          </cell>
        </row>
      </sheetData>
      <sheetData sheetId="15">
        <row r="3">
          <cell r="C3">
            <v>0.17</v>
          </cell>
        </row>
        <row r="4">
          <cell r="C4">
            <v>1.2E-2</v>
          </cell>
        </row>
        <row r="5">
          <cell r="C5">
            <v>0.15</v>
          </cell>
        </row>
        <row r="6">
          <cell r="C6">
            <v>0.49</v>
          </cell>
        </row>
        <row r="12">
          <cell r="B12">
            <v>0.7326203208556149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euds"/>
      <sheetName val="Table entrée sortie"/>
      <sheetName val="Données"/>
      <sheetName val="Liste des sources"/>
      <sheetName val="Forêt"/>
      <sheetName val="Bois"/>
      <sheetName val="Panneaux"/>
      <sheetName val="Palettes"/>
      <sheetName val="Meubles"/>
      <sheetName val="Comparaison modèle"/>
      <sheetName val="Indicateurs"/>
    </sheetNames>
    <sheetDataSet>
      <sheetData sheetId="0" refreshError="1"/>
      <sheetData sheetId="1" refreshError="1"/>
      <sheetData sheetId="2">
        <row r="1">
          <cell r="A1" t="str">
            <v>Origine</v>
          </cell>
          <cell r="B1" t="str">
            <v>Destination</v>
          </cell>
          <cell r="F1" t="str">
            <v>Type de données</v>
          </cell>
        </row>
        <row r="2">
          <cell r="A2" t="str">
            <v>Scieries F</v>
          </cell>
          <cell r="B2" t="str">
            <v>Traverses</v>
          </cell>
          <cell r="F2" t="str">
            <v>Production</v>
          </cell>
        </row>
        <row r="3">
          <cell r="A3" t="str">
            <v>Scieries F</v>
          </cell>
          <cell r="B3" t="str">
            <v>Merrains</v>
          </cell>
          <cell r="F3" t="str">
            <v>Production</v>
          </cell>
        </row>
        <row r="4">
          <cell r="A4" t="str">
            <v>Scieries F</v>
          </cell>
          <cell r="B4" t="str">
            <v>Sciages F</v>
          </cell>
          <cell r="F4" t="str">
            <v>Production</v>
          </cell>
        </row>
        <row r="5">
          <cell r="A5" t="str">
            <v>Scieries R</v>
          </cell>
          <cell r="B5" t="str">
            <v>Sciages R</v>
          </cell>
          <cell r="F5" t="str">
            <v>Production</v>
          </cell>
        </row>
        <row r="6">
          <cell r="A6" t="str">
            <v>Prélèvements</v>
          </cell>
          <cell r="B6" t="str">
            <v>Exploitation forestière</v>
          </cell>
          <cell r="F6" t="str">
            <v>Consommation</v>
          </cell>
        </row>
        <row r="7">
          <cell r="A7" t="str">
            <v>Exploitation forestière</v>
          </cell>
          <cell r="B7" t="str">
            <v>Bois d'œuvre R</v>
          </cell>
          <cell r="F7" t="str">
            <v>Production</v>
          </cell>
        </row>
        <row r="8">
          <cell r="A8" t="str">
            <v>Exploitation forestière</v>
          </cell>
          <cell r="B8" t="str">
            <v>Bois d'œuvre F</v>
          </cell>
          <cell r="F8" t="str">
            <v>Production</v>
          </cell>
        </row>
        <row r="9">
          <cell r="A9" t="str">
            <v>Exploitation forestière</v>
          </cell>
          <cell r="B9" t="str">
            <v>Bois d'industrie R</v>
          </cell>
          <cell r="F9" t="str">
            <v>Production</v>
          </cell>
        </row>
        <row r="10">
          <cell r="A10" t="str">
            <v>Exploitation forestière</v>
          </cell>
          <cell r="B10" t="str">
            <v>Bois d'industrie F</v>
          </cell>
          <cell r="F10" t="str">
            <v>Production</v>
          </cell>
        </row>
        <row r="11">
          <cell r="A11" t="str">
            <v>Bois d'industrie R</v>
          </cell>
          <cell r="B11" t="str">
            <v>Fabrication pâte à papier</v>
          </cell>
          <cell r="F11" t="str">
            <v>Consommation</v>
          </cell>
        </row>
        <row r="12">
          <cell r="A12" t="str">
            <v>Bois d'industrie F</v>
          </cell>
          <cell r="B12" t="str">
            <v>Fabrication pâte à papier</v>
          </cell>
          <cell r="F12" t="str">
            <v>Consommation</v>
          </cell>
        </row>
        <row r="13">
          <cell r="A13" t="str">
            <v>Fabrication pâte à papier</v>
          </cell>
          <cell r="B13" t="str">
            <v>Pâte à papier</v>
          </cell>
          <cell r="F13" t="str">
            <v>Production</v>
          </cell>
        </row>
        <row r="14">
          <cell r="A14" t="str">
            <v>Fabrication papiers cartons</v>
          </cell>
          <cell r="B14" t="str">
            <v>Papiers/cartons</v>
          </cell>
          <cell r="F14" t="str">
            <v>Production</v>
          </cell>
        </row>
        <row r="15">
          <cell r="A15" t="str">
            <v>International</v>
          </cell>
          <cell r="B15" t="str">
            <v>Pâte à papier</v>
          </cell>
          <cell r="F15" t="str">
            <v>Consommation</v>
          </cell>
        </row>
        <row r="16">
          <cell r="A16" t="str">
            <v>Pâte à papier</v>
          </cell>
          <cell r="B16" t="str">
            <v>Fabrication papiers cartons</v>
          </cell>
          <cell r="F16" t="str">
            <v>Consommation</v>
          </cell>
        </row>
        <row r="17">
          <cell r="A17" t="str">
            <v>International</v>
          </cell>
          <cell r="B17" t="str">
            <v>Papier à recycler</v>
          </cell>
          <cell r="F17" t="str">
            <v>Consommation</v>
          </cell>
        </row>
        <row r="18">
          <cell r="A18" t="str">
            <v>International</v>
          </cell>
          <cell r="B18" t="str">
            <v>Papiers/cartons</v>
          </cell>
          <cell r="F18" t="str">
            <v>Consommation</v>
          </cell>
        </row>
        <row r="19">
          <cell r="A19" t="str">
            <v>Papiers/cartons</v>
          </cell>
          <cell r="B19" t="str">
            <v>Utilisation papiers/cartons</v>
          </cell>
          <cell r="F19" t="str">
            <v>Consommation</v>
          </cell>
        </row>
        <row r="20">
          <cell r="A20" t="str">
            <v>Collecte papiers/cartons</v>
          </cell>
          <cell r="B20" t="str">
            <v>Déchets papiers cartons</v>
          </cell>
          <cell r="F20" t="str">
            <v>Production</v>
          </cell>
        </row>
        <row r="21">
          <cell r="A21" t="str">
            <v>Papier à recycler</v>
          </cell>
          <cell r="B21" t="str">
            <v>International</v>
          </cell>
          <cell r="F21" t="str">
            <v>Consommation</v>
          </cell>
        </row>
        <row r="22">
          <cell r="A22" t="str">
            <v>Papiers/cartons</v>
          </cell>
          <cell r="B22" t="str">
            <v>International</v>
          </cell>
          <cell r="F22" t="str">
            <v>Consommation</v>
          </cell>
        </row>
        <row r="23">
          <cell r="A23" t="str">
            <v>Pâte à papier</v>
          </cell>
          <cell r="B23" t="str">
            <v>Autres produits à base de pâte</v>
          </cell>
          <cell r="F23" t="str">
            <v>Consommation</v>
          </cell>
        </row>
        <row r="24">
          <cell r="A24" t="str">
            <v>Pâte à papier</v>
          </cell>
          <cell r="B24" t="str">
            <v>International</v>
          </cell>
          <cell r="F24" t="str">
            <v>Consommation</v>
          </cell>
        </row>
        <row r="25">
          <cell r="A25" t="str">
            <v>Papier à recycler</v>
          </cell>
          <cell r="B25" t="str">
            <v>Fabrication papiers cartons</v>
          </cell>
          <cell r="F25" t="str">
            <v>Consommation</v>
          </cell>
        </row>
        <row r="26">
          <cell r="A26" t="str">
            <v>Fabrication dés en bois moulé</v>
          </cell>
          <cell r="B26" t="str">
            <v>Fabrication palettes</v>
          </cell>
          <cell r="F26" t="str">
            <v>Production</v>
          </cell>
        </row>
        <row r="27">
          <cell r="A27" t="str">
            <v>Sciages R</v>
          </cell>
          <cell r="B27" t="str">
            <v>Fabrication palettes</v>
          </cell>
          <cell r="F27" t="str">
            <v>Consommation</v>
          </cell>
        </row>
        <row r="28">
          <cell r="A28" t="str">
            <v>Sciages R</v>
          </cell>
          <cell r="B28" t="str">
            <v>Réparation palettes</v>
          </cell>
          <cell r="F28" t="str">
            <v>Consommation</v>
          </cell>
        </row>
        <row r="29">
          <cell r="A29" t="str">
            <v>Fabrication palettes</v>
          </cell>
          <cell r="B29" t="str">
            <v>Palettes</v>
          </cell>
          <cell r="F29" t="str">
            <v>Production</v>
          </cell>
        </row>
        <row r="30">
          <cell r="A30" t="str">
            <v>Réparation palettes</v>
          </cell>
          <cell r="B30" t="str">
            <v>Palettes</v>
          </cell>
          <cell r="F30" t="str">
            <v>Production</v>
          </cell>
        </row>
        <row r="31">
          <cell r="A31" t="str">
            <v>Collecte palettes</v>
          </cell>
          <cell r="B31" t="str">
            <v>Palettes à reconditionner</v>
          </cell>
          <cell r="F31" t="str">
            <v>Production</v>
          </cell>
        </row>
        <row r="32">
          <cell r="A32" t="str">
            <v>Connexes</v>
          </cell>
          <cell r="B32" t="str">
            <v>Fabrication dés en bois moulé</v>
          </cell>
          <cell r="F32" t="str">
            <v>Consommation</v>
          </cell>
        </row>
        <row r="33">
          <cell r="A33" t="str">
            <v>Fabrication dés en bois moulé</v>
          </cell>
          <cell r="B33" t="str">
            <v>Réparation palettes</v>
          </cell>
          <cell r="F33" t="str">
            <v>Production</v>
          </cell>
        </row>
        <row r="34">
          <cell r="A34" t="str">
            <v>Collecte palettes</v>
          </cell>
          <cell r="B34" t="str">
            <v>Palettes en fin de vie</v>
          </cell>
          <cell r="F34" t="str">
            <v>Production</v>
          </cell>
        </row>
        <row r="35">
          <cell r="A35" t="str">
            <v>Palettes à reconditionner</v>
          </cell>
          <cell r="B35" t="str">
            <v>Palettes</v>
          </cell>
          <cell r="F35" t="str">
            <v>Production</v>
          </cell>
        </row>
        <row r="36">
          <cell r="A36" t="str">
            <v>Palettes à reconditionner</v>
          </cell>
          <cell r="B36" t="str">
            <v>Réparation palettes</v>
          </cell>
          <cell r="F36" t="str">
            <v>Consommation</v>
          </cell>
        </row>
        <row r="37">
          <cell r="A37" t="str">
            <v>Palettes en fin de vie</v>
          </cell>
          <cell r="B37" t="str">
            <v>Réparation palettes</v>
          </cell>
          <cell r="F37" t="str">
            <v>Consommation</v>
          </cell>
        </row>
        <row r="38">
          <cell r="A38" t="str">
            <v>Palettes en fin de vie</v>
          </cell>
          <cell r="B38" t="str">
            <v>Autres exutoires</v>
          </cell>
          <cell r="F38" t="str">
            <v>Consommation</v>
          </cell>
        </row>
        <row r="39">
          <cell r="A39" t="str">
            <v>Palettes en fin de vie</v>
          </cell>
          <cell r="B39" t="str">
            <v>Valorisation énergétique</v>
          </cell>
          <cell r="F39" t="str">
            <v>Consommation</v>
          </cell>
        </row>
        <row r="40">
          <cell r="A40" t="str">
            <v>Palettes en fin de vie</v>
          </cell>
          <cell r="B40" t="str">
            <v>Usines de panneaux</v>
          </cell>
          <cell r="F40" t="str">
            <v>Consommation</v>
          </cell>
        </row>
        <row r="41">
          <cell r="A41" t="str">
            <v>International</v>
          </cell>
          <cell r="B41" t="str">
            <v>Palettes</v>
          </cell>
          <cell r="F41" t="str">
            <v>Consommation</v>
          </cell>
        </row>
        <row r="42">
          <cell r="A42" t="str">
            <v>Réparation palettes</v>
          </cell>
          <cell r="B42" t="str">
            <v>Palettes en fin de vie</v>
          </cell>
          <cell r="F42" t="str">
            <v>Production</v>
          </cell>
        </row>
        <row r="43">
          <cell r="A43" t="str">
            <v>Bois d'œuvre F</v>
          </cell>
          <cell r="B43" t="str">
            <v>Usines de déroulage/ tranchage</v>
          </cell>
          <cell r="F43" t="str">
            <v>Consommation</v>
          </cell>
        </row>
        <row r="44">
          <cell r="A44" t="str">
            <v>Scieries R</v>
          </cell>
          <cell r="B44" t="str">
            <v>Connexes</v>
          </cell>
          <cell r="F44" t="str">
            <v>Production</v>
          </cell>
        </row>
        <row r="45">
          <cell r="A45" t="str">
            <v>Usines de contreplaqués</v>
          </cell>
          <cell r="B45" t="str">
            <v>Contreplaqués</v>
          </cell>
          <cell r="F45" t="str">
            <v>Production</v>
          </cell>
        </row>
        <row r="46">
          <cell r="A46" t="str">
            <v>Usines de panneaux</v>
          </cell>
          <cell r="B46" t="str">
            <v>Panneaux de particules</v>
          </cell>
          <cell r="F46" t="str">
            <v>Production</v>
          </cell>
        </row>
        <row r="47">
          <cell r="A47" t="str">
            <v>Usines de panneaux</v>
          </cell>
          <cell r="B47" t="str">
            <v>MDF/HDF</v>
          </cell>
          <cell r="F47" t="str">
            <v>Production</v>
          </cell>
        </row>
        <row r="48">
          <cell r="A48" t="str">
            <v>Usines de panneaux</v>
          </cell>
          <cell r="B48" t="str">
            <v>Panneaux de fibres dures</v>
          </cell>
          <cell r="F48" t="str">
            <v>Production</v>
          </cell>
        </row>
        <row r="49">
          <cell r="A49" t="str">
            <v>Bois d'industrie R</v>
          </cell>
          <cell r="B49" t="str">
            <v>Usines de panneaux</v>
          </cell>
          <cell r="F49" t="str">
            <v>Production</v>
          </cell>
        </row>
        <row r="50">
          <cell r="A50" t="str">
            <v>Placages</v>
          </cell>
          <cell r="B50" t="str">
            <v>Usines de contreplaqués</v>
          </cell>
          <cell r="F50" t="str">
            <v>Consommation</v>
          </cell>
        </row>
        <row r="51">
          <cell r="A51" t="str">
            <v>International</v>
          </cell>
          <cell r="B51" t="str">
            <v>Placages</v>
          </cell>
          <cell r="F51" t="str">
            <v>Consommation</v>
          </cell>
        </row>
        <row r="52">
          <cell r="A52" t="str">
            <v>Placages</v>
          </cell>
          <cell r="B52" t="str">
            <v>International</v>
          </cell>
          <cell r="F52" t="str">
            <v>Production</v>
          </cell>
        </row>
        <row r="53">
          <cell r="A53" t="str">
            <v>Usines de déroulage/ tranchage</v>
          </cell>
          <cell r="B53" t="str">
            <v>Placages</v>
          </cell>
          <cell r="F53" t="str">
            <v>Production</v>
          </cell>
        </row>
        <row r="54">
          <cell r="A54" t="str">
            <v>Fabrication de parquet</v>
          </cell>
          <cell r="B54" t="str">
            <v>Parquets</v>
          </cell>
          <cell r="F54" t="str">
            <v>Production</v>
          </cell>
        </row>
        <row r="55">
          <cell r="A55" t="str">
            <v>International</v>
          </cell>
          <cell r="B55" t="str">
            <v>Parquets</v>
          </cell>
          <cell r="F55" t="str">
            <v>Consommation</v>
          </cell>
        </row>
        <row r="56">
          <cell r="A56" t="str">
            <v>Parquets</v>
          </cell>
          <cell r="B56" t="str">
            <v>International</v>
          </cell>
          <cell r="F56" t="str">
            <v>Production</v>
          </cell>
        </row>
        <row r="57">
          <cell r="A57" t="str">
            <v>Fabrication ELB</v>
          </cell>
          <cell r="B57" t="str">
            <v>Emballages légers</v>
          </cell>
          <cell r="F57" t="str">
            <v>Production</v>
          </cell>
        </row>
        <row r="58">
          <cell r="A58" t="str">
            <v>Sciages R</v>
          </cell>
          <cell r="B58" t="str">
            <v>Fabrication ELB</v>
          </cell>
          <cell r="F58" t="str">
            <v>Consommation</v>
          </cell>
        </row>
        <row r="59">
          <cell r="A59" t="str">
            <v>Sciages F</v>
          </cell>
          <cell r="B59" t="str">
            <v>Fabrication ELB</v>
          </cell>
          <cell r="F59" t="str">
            <v>Consommation</v>
          </cell>
        </row>
        <row r="60">
          <cell r="A60" t="str">
            <v>Usines de déroulage/ tranchage</v>
          </cell>
          <cell r="B60" t="str">
            <v>Fabrication ELB</v>
          </cell>
          <cell r="F60" t="str">
            <v>Consommation</v>
          </cell>
        </row>
        <row r="61">
          <cell r="A61" t="str">
            <v>Contreplaqués</v>
          </cell>
          <cell r="B61" t="str">
            <v>Fabrication emballages industriels</v>
          </cell>
          <cell r="F61" t="str">
            <v>Consommation</v>
          </cell>
        </row>
        <row r="62">
          <cell r="A62" t="str">
            <v>OSB</v>
          </cell>
          <cell r="B62" t="str">
            <v>Fabrication emballages industriels</v>
          </cell>
          <cell r="F62" t="str">
            <v>Consommation</v>
          </cell>
        </row>
        <row r="63">
          <cell r="A63" t="str">
            <v>Sciages R</v>
          </cell>
          <cell r="B63" t="str">
            <v>Fabrication emballages industriels</v>
          </cell>
          <cell r="F63" t="str">
            <v>Consommation</v>
          </cell>
        </row>
        <row r="64">
          <cell r="A64" t="str">
            <v>International</v>
          </cell>
          <cell r="B64" t="str">
            <v>Fabrication emballages industriels</v>
          </cell>
          <cell r="F64" t="str">
            <v>Consommation</v>
          </cell>
        </row>
        <row r="65">
          <cell r="A65" t="str">
            <v>Palettes</v>
          </cell>
          <cell r="B65" t="str">
            <v>International</v>
          </cell>
          <cell r="F65" t="str">
            <v>Production</v>
          </cell>
        </row>
        <row r="66">
          <cell r="A66" t="str">
            <v>Contreplaqués</v>
          </cell>
          <cell r="B66" t="str">
            <v>International</v>
          </cell>
          <cell r="F66" t="str">
            <v>Production</v>
          </cell>
        </row>
        <row r="67">
          <cell r="A67" t="str">
            <v>International</v>
          </cell>
          <cell r="B67" t="str">
            <v>Contreplaqués</v>
          </cell>
          <cell r="F67" t="str">
            <v>Consommation</v>
          </cell>
        </row>
        <row r="68">
          <cell r="A68" t="str">
            <v>Bois d'œuvre R</v>
          </cell>
          <cell r="B68" t="str">
            <v>Usines de déroulage/ tranchage</v>
          </cell>
          <cell r="F68" t="str">
            <v>Consommation</v>
          </cell>
        </row>
        <row r="69">
          <cell r="A69" t="str">
            <v>International</v>
          </cell>
          <cell r="B69" t="str">
            <v>Panneaux de particules</v>
          </cell>
          <cell r="F69" t="str">
            <v>Consommation</v>
          </cell>
        </row>
        <row r="70">
          <cell r="A70" t="str">
            <v>Panneaux de particules</v>
          </cell>
          <cell r="B70" t="str">
            <v>International</v>
          </cell>
          <cell r="F70" t="str">
            <v>Consommation</v>
          </cell>
        </row>
        <row r="71">
          <cell r="A71" t="str">
            <v>MDF/HDF</v>
          </cell>
          <cell r="B71" t="str">
            <v>International</v>
          </cell>
          <cell r="F71" t="str">
            <v>Consommation</v>
          </cell>
        </row>
        <row r="72">
          <cell r="A72" t="str">
            <v>International</v>
          </cell>
          <cell r="B72" t="str">
            <v>MDF/HDF</v>
          </cell>
          <cell r="F72" t="str">
            <v>Consommation</v>
          </cell>
        </row>
        <row r="73">
          <cell r="A73" t="str">
            <v>International</v>
          </cell>
          <cell r="B73" t="str">
            <v>Panneaux de fibres dures</v>
          </cell>
          <cell r="F73" t="str">
            <v>Consommation</v>
          </cell>
        </row>
        <row r="74">
          <cell r="A74" t="str">
            <v>Panneaux de fibres dures</v>
          </cell>
          <cell r="B74" t="str">
            <v>International</v>
          </cell>
          <cell r="F74" t="str">
            <v>Consommation</v>
          </cell>
        </row>
        <row r="75">
          <cell r="A75" t="str">
            <v>MDF/HDF</v>
          </cell>
          <cell r="B75" t="str">
            <v>Ameublement</v>
          </cell>
          <cell r="F75" t="str">
            <v>Consommation</v>
          </cell>
        </row>
        <row r="76">
          <cell r="A76" t="str">
            <v>MDF/HDF</v>
          </cell>
          <cell r="B76" t="str">
            <v>Construction/rénovation</v>
          </cell>
          <cell r="F76" t="str">
            <v>Consommation</v>
          </cell>
        </row>
        <row r="77">
          <cell r="A77" t="str">
            <v>MDF/HDF</v>
          </cell>
          <cell r="B77" t="str">
            <v>Autres usages</v>
          </cell>
          <cell r="F77" t="str">
            <v>Consommation</v>
          </cell>
        </row>
        <row r="78">
          <cell r="A78" t="str">
            <v>Panneaux de particules</v>
          </cell>
          <cell r="B78" t="str">
            <v>Construction/rénovation</v>
          </cell>
          <cell r="F78" t="str">
            <v>Consommation</v>
          </cell>
        </row>
        <row r="79">
          <cell r="A79" t="str">
            <v>Panneaux de particules</v>
          </cell>
          <cell r="B79" t="str">
            <v>Ameublement</v>
          </cell>
          <cell r="F79" t="str">
            <v>Consommation</v>
          </cell>
        </row>
        <row r="80">
          <cell r="A80" t="str">
            <v>Panneaux de particules</v>
          </cell>
          <cell r="B80" t="str">
            <v>Autres usages</v>
          </cell>
          <cell r="F80" t="str">
            <v>Consommation</v>
          </cell>
        </row>
        <row r="81">
          <cell r="A81" t="str">
            <v>Collecte autres déchets bois</v>
          </cell>
          <cell r="B81" t="str">
            <v>Déchets bois</v>
          </cell>
          <cell r="F81" t="str">
            <v>Production</v>
          </cell>
        </row>
        <row r="82">
          <cell r="A82" t="str">
            <v>Déchets bois</v>
          </cell>
          <cell r="B82" t="str">
            <v>Valorisation énergétique</v>
          </cell>
          <cell r="F82" t="str">
            <v>Consommation</v>
          </cell>
        </row>
        <row r="83">
          <cell r="A83" t="str">
            <v>Déchets bois</v>
          </cell>
          <cell r="B83" t="str">
            <v>Valorisation matière</v>
          </cell>
          <cell r="F83" t="str">
            <v>Consommation</v>
          </cell>
        </row>
        <row r="84">
          <cell r="A84" t="str">
            <v>Déchets bois</v>
          </cell>
          <cell r="B84" t="str">
            <v>ISDND</v>
          </cell>
          <cell r="F84" t="str">
            <v>Consommation</v>
          </cell>
        </row>
        <row r="85">
          <cell r="A85" t="str">
            <v>Valorisation matière</v>
          </cell>
          <cell r="B85" t="str">
            <v>International</v>
          </cell>
          <cell r="F85" t="str">
            <v>Consommation</v>
          </cell>
        </row>
        <row r="86">
          <cell r="A86" t="str">
            <v>Valorisation matière</v>
          </cell>
          <cell r="B86" t="str">
            <v>Usines de panneaux</v>
          </cell>
          <cell r="F86" t="str">
            <v>Consommation</v>
          </cell>
        </row>
        <row r="87">
          <cell r="A87" t="str">
            <v>Bois d'industrie F</v>
          </cell>
          <cell r="B87" t="str">
            <v>Usines de panneaux</v>
          </cell>
          <cell r="F87" t="str">
            <v>Consommation</v>
          </cell>
        </row>
        <row r="88">
          <cell r="A88" t="str">
            <v>Ameublement</v>
          </cell>
          <cell r="B88" t="str">
            <v>Meubles à base de bois</v>
          </cell>
          <cell r="F88" t="str">
            <v>Production</v>
          </cell>
        </row>
        <row r="89">
          <cell r="A89" t="str">
            <v>Collecte Meubles à base de bois</v>
          </cell>
          <cell r="B89" t="str">
            <v>Déchets Meubles à base de bois</v>
          </cell>
          <cell r="F89" t="str">
            <v>Production</v>
          </cell>
        </row>
        <row r="90">
          <cell r="A90" t="str">
            <v>Déchets Meubles à base de bois</v>
          </cell>
          <cell r="B90" t="str">
            <v>Valorisation matière</v>
          </cell>
          <cell r="F90" t="str">
            <v>Consommation</v>
          </cell>
        </row>
        <row r="91">
          <cell r="A91" t="str">
            <v>Déchets Meubles à base de bois</v>
          </cell>
          <cell r="B91" t="str">
            <v>Valorisation énergétique</v>
          </cell>
          <cell r="F91" t="str">
            <v>Consommation</v>
          </cell>
        </row>
        <row r="92">
          <cell r="A92" t="str">
            <v>Scieries F</v>
          </cell>
          <cell r="B92" t="str">
            <v>Connexes</v>
          </cell>
          <cell r="F92" t="str">
            <v>Production</v>
          </cell>
        </row>
        <row r="93">
          <cell r="A93" t="str">
            <v>Usines de déroulage/ tranchage</v>
          </cell>
          <cell r="B93" t="str">
            <v>Connexes</v>
          </cell>
          <cell r="F93" t="str">
            <v>Production</v>
          </cell>
        </row>
        <row r="94">
          <cell r="A94" t="str">
            <v>Exploitation forestière</v>
          </cell>
          <cell r="B94" t="str">
            <v>Plaquettes</v>
          </cell>
          <cell r="F94" t="str">
            <v>Production</v>
          </cell>
        </row>
        <row r="95">
          <cell r="A95" t="str">
            <v>Exploitation forestière</v>
          </cell>
          <cell r="B95" t="str">
            <v>Bûches</v>
          </cell>
          <cell r="F95" t="str">
            <v>Production</v>
          </cell>
        </row>
        <row r="96">
          <cell r="A96" t="str">
            <v>Bois vivant</v>
          </cell>
          <cell r="B96" t="str">
            <v>Prélèvements</v>
          </cell>
          <cell r="F96" t="str">
            <v>Production</v>
          </cell>
        </row>
        <row r="97">
          <cell r="A97" t="str">
            <v>Bois vivant</v>
          </cell>
          <cell r="B97" t="str">
            <v>Mortalité</v>
          </cell>
        </row>
        <row r="98">
          <cell r="A98" t="str">
            <v>Production biologique</v>
          </cell>
          <cell r="B98" t="str">
            <v>Bois vivant</v>
          </cell>
        </row>
        <row r="99">
          <cell r="A99" t="str">
            <v>Stock initial</v>
          </cell>
          <cell r="B99" t="str">
            <v>Bois mort au sol</v>
          </cell>
        </row>
        <row r="100">
          <cell r="A100" t="str">
            <v>Stock initial</v>
          </cell>
          <cell r="B100" t="str">
            <v>bois mort sur pied</v>
          </cell>
        </row>
        <row r="101">
          <cell r="A101" t="str">
            <v>Stock initial</v>
          </cell>
          <cell r="B101" t="str">
            <v>Bois vivant</v>
          </cell>
        </row>
        <row r="102">
          <cell r="A102" t="str">
            <v>Plaquettes</v>
          </cell>
          <cell r="B102" t="str">
            <v>Bois énergie</v>
          </cell>
          <cell r="F102" t="str">
            <v>Consommation</v>
          </cell>
        </row>
        <row r="103">
          <cell r="A103" t="str">
            <v>Bûches</v>
          </cell>
          <cell r="B103" t="str">
            <v>Bois énergie</v>
          </cell>
          <cell r="F103" t="str">
            <v>Consommation</v>
          </cell>
        </row>
        <row r="104">
          <cell r="A104" t="str">
            <v>Production de granulés</v>
          </cell>
          <cell r="B104" t="str">
            <v>Granulés</v>
          </cell>
          <cell r="F104" t="str">
            <v>Production</v>
          </cell>
        </row>
        <row r="105">
          <cell r="A105" t="str">
            <v>Prélèvements</v>
          </cell>
          <cell r="B105" t="str">
            <v>Auto-approvisionnement et circuits courts</v>
          </cell>
          <cell r="F105" t="str">
            <v>Consommation</v>
          </cell>
        </row>
        <row r="106">
          <cell r="A106" t="str">
            <v>Bois hors forêt</v>
          </cell>
          <cell r="B106" t="str">
            <v>Auto-approvisionnement et circuits courts</v>
          </cell>
          <cell r="F106" t="str">
            <v>Production</v>
          </cell>
        </row>
        <row r="107">
          <cell r="A107" t="str">
            <v>Auto-approvisionnement et circuits courts</v>
          </cell>
          <cell r="B107" t="str">
            <v>Bois énergie</v>
          </cell>
        </row>
        <row r="108">
          <cell r="A108" t="str">
            <v>Connexes</v>
          </cell>
          <cell r="B108" t="str">
            <v>Fabrication pâte à papier</v>
          </cell>
          <cell r="F108" t="str">
            <v>Consommation</v>
          </cell>
        </row>
        <row r="109">
          <cell r="A109" t="str">
            <v>Connexes</v>
          </cell>
          <cell r="B109" t="str">
            <v>Production de granulés</v>
          </cell>
          <cell r="F109" t="str">
            <v>Consommation</v>
          </cell>
        </row>
        <row r="110">
          <cell r="A110" t="str">
            <v>Collecte déchets bois du bâtiment</v>
          </cell>
          <cell r="B110" t="str">
            <v>Déchets bois du bâtiment</v>
          </cell>
          <cell r="F110" t="str">
            <v>Production</v>
          </cell>
        </row>
        <row r="111">
          <cell r="A111" t="str">
            <v>Déchets bois du bâtiment</v>
          </cell>
          <cell r="B111" t="str">
            <v>ISDND</v>
          </cell>
          <cell r="F111" t="str">
            <v>Consommation</v>
          </cell>
        </row>
        <row r="112">
          <cell r="A112" t="str">
            <v>Déchets bois du bâtiment</v>
          </cell>
          <cell r="B112" t="str">
            <v>Valorisation énergétique</v>
          </cell>
          <cell r="F112" t="str">
            <v>Consommation</v>
          </cell>
        </row>
        <row r="113">
          <cell r="A113" t="str">
            <v>Déchets bois du bâtiment</v>
          </cell>
          <cell r="B113" t="str">
            <v>Valorisation matière</v>
          </cell>
          <cell r="F113" t="str">
            <v>Consommation</v>
          </cell>
        </row>
        <row r="114">
          <cell r="A114" t="str">
            <v>Déchets bois du bâtiment</v>
          </cell>
          <cell r="B114" t="str">
            <v>International</v>
          </cell>
          <cell r="F114" t="str">
            <v>Consommation</v>
          </cell>
        </row>
        <row r="115">
          <cell r="A115" t="str">
            <v>Déchets bois du bâtiment</v>
          </cell>
          <cell r="B115" t="str">
            <v>Réemploi/Réutilisation</v>
          </cell>
          <cell r="F115" t="str">
            <v>Consommation</v>
          </cell>
        </row>
        <row r="116">
          <cell r="A116" t="str">
            <v>Sciages F</v>
          </cell>
          <cell r="B116" t="str">
            <v>Construction/rénovation</v>
          </cell>
          <cell r="F116" t="str">
            <v>Consommation</v>
          </cell>
        </row>
        <row r="117">
          <cell r="A117" t="str">
            <v>Sciages R</v>
          </cell>
          <cell r="B117" t="str">
            <v>Construction/rénovation</v>
          </cell>
          <cell r="F117" t="str">
            <v>Consommation</v>
          </cell>
        </row>
        <row r="118">
          <cell r="A118" t="str">
            <v>International</v>
          </cell>
          <cell r="B118" t="str">
            <v>Granulés</v>
          </cell>
          <cell r="F118" t="str">
            <v>Consommation</v>
          </cell>
        </row>
        <row r="119">
          <cell r="A119" t="str">
            <v>Granulés</v>
          </cell>
          <cell r="B119" t="str">
            <v>International</v>
          </cell>
          <cell r="F119" t="str">
            <v>Consommation</v>
          </cell>
        </row>
        <row r="120">
          <cell r="A120" t="str">
            <v>International</v>
          </cell>
          <cell r="B120" t="str">
            <v>Sciages F</v>
          </cell>
          <cell r="F120" t="str">
            <v>Consommation</v>
          </cell>
        </row>
        <row r="121">
          <cell r="A121" t="str">
            <v>Sciages F</v>
          </cell>
          <cell r="B121" t="str">
            <v>International</v>
          </cell>
          <cell r="F121" t="str">
            <v>Consommation</v>
          </cell>
        </row>
        <row r="122">
          <cell r="A122" t="str">
            <v>International</v>
          </cell>
          <cell r="B122" t="str">
            <v>Sciages R</v>
          </cell>
          <cell r="F122" t="str">
            <v>Consommation</v>
          </cell>
        </row>
        <row r="123">
          <cell r="A123" t="str">
            <v>Sciages R</v>
          </cell>
          <cell r="B123" t="str">
            <v>International</v>
          </cell>
          <cell r="F123" t="str">
            <v>Consommation</v>
          </cell>
        </row>
        <row r="124">
          <cell r="A124" t="str">
            <v>International</v>
          </cell>
          <cell r="B124" t="str">
            <v>Traverses</v>
          </cell>
          <cell r="F124" t="str">
            <v>Consommation</v>
          </cell>
        </row>
        <row r="125">
          <cell r="A125" t="str">
            <v>Traverses</v>
          </cell>
          <cell r="B125" t="str">
            <v>International</v>
          </cell>
          <cell r="F125" t="str">
            <v>Consommation</v>
          </cell>
        </row>
        <row r="126">
          <cell r="A126" t="str">
            <v>International</v>
          </cell>
          <cell r="B126" t="str">
            <v>Meubles à base de bois</v>
          </cell>
          <cell r="F126" t="str">
            <v>Consommation</v>
          </cell>
        </row>
        <row r="127">
          <cell r="A127" t="str">
            <v>Meubles à base de bois</v>
          </cell>
          <cell r="B127" t="str">
            <v>International</v>
          </cell>
          <cell r="F127" t="str">
            <v>Consommation</v>
          </cell>
        </row>
        <row r="128">
          <cell r="A128" t="str">
            <v>International</v>
          </cell>
          <cell r="B128" t="str">
            <v>Bûches</v>
          </cell>
          <cell r="F128" t="str">
            <v>Consommation</v>
          </cell>
        </row>
        <row r="129">
          <cell r="A129" t="str">
            <v>Bûches</v>
          </cell>
          <cell r="B129" t="str">
            <v>International</v>
          </cell>
          <cell r="F129" t="str">
            <v>Consommation</v>
          </cell>
        </row>
        <row r="130">
          <cell r="A130" t="str">
            <v>Ameublement</v>
          </cell>
          <cell r="B130" t="str">
            <v>Connexes</v>
          </cell>
          <cell r="F130" t="str">
            <v>Production</v>
          </cell>
        </row>
        <row r="131">
          <cell r="A131" t="str">
            <v>Usines de contreplaqués</v>
          </cell>
          <cell r="B131" t="str">
            <v>Connexes</v>
          </cell>
          <cell r="F131" t="str">
            <v>Production</v>
          </cell>
        </row>
        <row r="132">
          <cell r="A132" t="str">
            <v>Usines de panneaux</v>
          </cell>
          <cell r="B132" t="str">
            <v>Connexes</v>
          </cell>
          <cell r="F132" t="str">
            <v>Production</v>
          </cell>
        </row>
        <row r="133">
          <cell r="A133" t="str">
            <v>Fabrication pâte à papier</v>
          </cell>
          <cell r="B133" t="str">
            <v>Connexes</v>
          </cell>
          <cell r="F133" t="str">
            <v>Production</v>
          </cell>
        </row>
        <row r="134">
          <cell r="A134" t="str">
            <v>Démolition</v>
          </cell>
          <cell r="B134" t="str">
            <v>Déchets bois du bâtiment</v>
          </cell>
          <cell r="F134" t="str">
            <v>Production</v>
          </cell>
        </row>
        <row r="135">
          <cell r="A135" t="str">
            <v>Bois d'œuvre F</v>
          </cell>
          <cell r="B135" t="str">
            <v>Scieries F</v>
          </cell>
          <cell r="F135" t="str">
            <v>Consommation</v>
          </cell>
        </row>
        <row r="136">
          <cell r="A136" t="str">
            <v>Bois d'œuvre R</v>
          </cell>
          <cell r="B136" t="str">
            <v>Scieries R</v>
          </cell>
          <cell r="F136" t="str">
            <v>Consommation</v>
          </cell>
        </row>
        <row r="137">
          <cell r="A137" t="str">
            <v>Fabrication pâte à papier</v>
          </cell>
          <cell r="B137" t="str">
            <v>Résidus de pâte à papier</v>
          </cell>
          <cell r="F137" t="str">
            <v>Production</v>
          </cell>
        </row>
        <row r="138">
          <cell r="A138" t="str">
            <v>Granulés</v>
          </cell>
          <cell r="B138" t="str">
            <v>Bois énergie</v>
          </cell>
          <cell r="F138" t="str">
            <v>Consommation</v>
          </cell>
        </row>
        <row r="139">
          <cell r="A139" t="str">
            <v>Connexes</v>
          </cell>
          <cell r="B139" t="str">
            <v>Usines de panneaux</v>
          </cell>
          <cell r="F139" t="str">
            <v>Consommation</v>
          </cell>
        </row>
        <row r="140">
          <cell r="A140" t="str">
            <v>Usines de panneaux</v>
          </cell>
          <cell r="B140" t="str">
            <v>OSB</v>
          </cell>
          <cell r="F140" t="str">
            <v>Production</v>
          </cell>
        </row>
        <row r="141">
          <cell r="A141" t="str">
            <v>International</v>
          </cell>
          <cell r="B141" t="str">
            <v>OSB</v>
          </cell>
          <cell r="F141" t="str">
            <v>Consommation</v>
          </cell>
        </row>
        <row r="142">
          <cell r="A142" t="str">
            <v>OSB</v>
          </cell>
          <cell r="B142" t="str">
            <v>International</v>
          </cell>
          <cell r="F142" t="str">
            <v>Consommation</v>
          </cell>
        </row>
        <row r="143">
          <cell r="A143" t="str">
            <v>OSB</v>
          </cell>
          <cell r="B143" t="str">
            <v>Construction/rénovation</v>
          </cell>
          <cell r="F143" t="str">
            <v>Consommation</v>
          </cell>
        </row>
        <row r="144">
          <cell r="A144" t="str">
            <v>OSB</v>
          </cell>
          <cell r="B144" t="str">
            <v>Autres usages</v>
          </cell>
          <cell r="F144" t="str">
            <v>Consommation</v>
          </cell>
        </row>
        <row r="145">
          <cell r="A145" t="str">
            <v>International</v>
          </cell>
          <cell r="B145" t="str">
            <v>Bois d'œuvre R</v>
          </cell>
          <cell r="F145" t="str">
            <v>Consommation</v>
          </cell>
        </row>
        <row r="146">
          <cell r="A146" t="str">
            <v>International</v>
          </cell>
          <cell r="B146" t="str">
            <v>Bois d'industrie R</v>
          </cell>
          <cell r="F146" t="str">
            <v>Consommation</v>
          </cell>
        </row>
        <row r="147">
          <cell r="A147" t="str">
            <v>Bois d'œuvre R</v>
          </cell>
          <cell r="B147" t="str">
            <v>International</v>
          </cell>
          <cell r="F147" t="str">
            <v>Consommation</v>
          </cell>
        </row>
        <row r="148">
          <cell r="A148" t="str">
            <v>Bois d'industrie R</v>
          </cell>
          <cell r="B148" t="str">
            <v>International</v>
          </cell>
          <cell r="F148" t="str">
            <v>Consommation</v>
          </cell>
        </row>
        <row r="149">
          <cell r="A149" t="str">
            <v>International</v>
          </cell>
          <cell r="B149" t="str">
            <v>Plaquettes</v>
          </cell>
          <cell r="F149" t="str">
            <v>Consommation</v>
          </cell>
        </row>
        <row r="150">
          <cell r="A150" t="str">
            <v>Plaquettes</v>
          </cell>
          <cell r="B150" t="str">
            <v>International</v>
          </cell>
          <cell r="F150" t="str">
            <v>Consommation</v>
          </cell>
        </row>
        <row r="151">
          <cell r="A151" t="str">
            <v>International</v>
          </cell>
          <cell r="B151" t="str">
            <v>Bois d'œuvre F</v>
          </cell>
          <cell r="F151" t="str">
            <v>Consommation</v>
          </cell>
        </row>
        <row r="152">
          <cell r="A152" t="str">
            <v>International</v>
          </cell>
          <cell r="B152" t="str">
            <v>Bois d'industrie F</v>
          </cell>
          <cell r="F152" t="str">
            <v>Consommation</v>
          </cell>
        </row>
        <row r="153">
          <cell r="A153" t="str">
            <v>Bois d'œuvre F</v>
          </cell>
          <cell r="B153" t="str">
            <v>International</v>
          </cell>
          <cell r="F153" t="str">
            <v>Consommation</v>
          </cell>
        </row>
        <row r="154">
          <cell r="A154" t="str">
            <v>Bois d'industrie F</v>
          </cell>
          <cell r="B154" t="str">
            <v>International</v>
          </cell>
          <cell r="F154" t="str">
            <v>Consommation</v>
          </cell>
        </row>
        <row r="155">
          <cell r="A155" t="str">
            <v>Sciages F</v>
          </cell>
          <cell r="B155" t="str">
            <v>Fabrication de parquet</v>
          </cell>
          <cell r="F155" t="str">
            <v>Consommation</v>
          </cell>
        </row>
        <row r="156">
          <cell r="A156" t="str">
            <v>Sciages R</v>
          </cell>
          <cell r="B156" t="str">
            <v>Ameublement</v>
          </cell>
          <cell r="F156" t="str">
            <v>Consommation</v>
          </cell>
        </row>
        <row r="157">
          <cell r="A157" t="str">
            <v>Sciages F</v>
          </cell>
          <cell r="B157" t="str">
            <v>Ameublement</v>
          </cell>
          <cell r="F157" t="str">
            <v>Consommation</v>
          </cell>
        </row>
        <row r="158">
          <cell r="A158" t="str">
            <v>Contreplaqués</v>
          </cell>
          <cell r="B158" t="str">
            <v>Construction/rénovation</v>
          </cell>
          <cell r="F158" t="str">
            <v>Consommation</v>
          </cell>
        </row>
        <row r="159">
          <cell r="A159" t="str">
            <v>Contreplaqués</v>
          </cell>
          <cell r="B159" t="str">
            <v>Fabrication ELB</v>
          </cell>
          <cell r="F159" t="str">
            <v>Consommation</v>
          </cell>
        </row>
        <row r="160">
          <cell r="A160" t="str">
            <v>Contreplaqués</v>
          </cell>
          <cell r="B160" t="str">
            <v>Autres usages</v>
          </cell>
          <cell r="F160" t="str">
            <v>Consommation</v>
          </cell>
        </row>
        <row r="161">
          <cell r="A161" t="str">
            <v>Contreplaqués</v>
          </cell>
          <cell r="B161" t="str">
            <v>Ameublement</v>
          </cell>
          <cell r="F161" t="str">
            <v>Consommation</v>
          </cell>
        </row>
        <row r="162">
          <cell r="A162" t="str">
            <v>Bois vivant</v>
          </cell>
          <cell r="B162" t="str">
            <v>Stock final</v>
          </cell>
        </row>
        <row r="163">
          <cell r="A163" t="str">
            <v>Traverses</v>
          </cell>
          <cell r="B163" t="str">
            <v>Utilisation</v>
          </cell>
          <cell r="F163" t="str">
            <v>Mises sur le marché</v>
          </cell>
        </row>
        <row r="164">
          <cell r="A164" t="str">
            <v>Parquets</v>
          </cell>
          <cell r="B164" t="str">
            <v>Utilisation</v>
          </cell>
          <cell r="F164" t="str">
            <v>Mises sur le marché</v>
          </cell>
        </row>
        <row r="165">
          <cell r="A165" t="str">
            <v>Meubles à base de bois</v>
          </cell>
          <cell r="B165" t="str">
            <v>Utilisation</v>
          </cell>
          <cell r="F165" t="str">
            <v>Mises sur le marché</v>
          </cell>
        </row>
        <row r="166">
          <cell r="A166" t="str">
            <v>Connexes</v>
          </cell>
          <cell r="B166" t="str">
            <v>Bois énergie</v>
          </cell>
          <cell r="F166" t="str">
            <v>Consommation</v>
          </cell>
        </row>
        <row r="167">
          <cell r="A167" t="str">
            <v>Merrains</v>
          </cell>
          <cell r="B167" t="str">
            <v>Fabrication tonneaux</v>
          </cell>
          <cell r="F167" t="str">
            <v>Consommation</v>
          </cell>
        </row>
        <row r="168">
          <cell r="A168" t="str">
            <v>Bois tropicaux</v>
          </cell>
          <cell r="B168" t="str">
            <v>Scieries T</v>
          </cell>
          <cell r="F168" t="str">
            <v>Consommation</v>
          </cell>
        </row>
        <row r="169">
          <cell r="A169" t="str">
            <v>Scieries T</v>
          </cell>
          <cell r="B169" t="str">
            <v>Sciages tropicaux</v>
          </cell>
          <cell r="F169" t="str">
            <v>Production</v>
          </cell>
        </row>
        <row r="170">
          <cell r="A170" t="str">
            <v>International</v>
          </cell>
          <cell r="B170" t="str">
            <v>Sciages tropicaux</v>
          </cell>
          <cell r="F170" t="str">
            <v>Consommation</v>
          </cell>
        </row>
        <row r="171">
          <cell r="A171" t="str">
            <v>International</v>
          </cell>
          <cell r="B171" t="str">
            <v>Bois tropicaux</v>
          </cell>
          <cell r="F171" t="str">
            <v>Consommation</v>
          </cell>
        </row>
        <row r="172">
          <cell r="A172" t="str">
            <v>International</v>
          </cell>
          <cell r="B172" t="str">
            <v>Fabrication tonneaux</v>
          </cell>
          <cell r="F172" t="str">
            <v>Consommation</v>
          </cell>
        </row>
        <row r="173">
          <cell r="A173" t="str">
            <v>Sciages tropicaux</v>
          </cell>
          <cell r="B173" t="str">
            <v>International</v>
          </cell>
          <cell r="F173" t="str">
            <v>Consommation</v>
          </cell>
        </row>
        <row r="174">
          <cell r="A174" t="str">
            <v>Bois tropicaux</v>
          </cell>
          <cell r="B174" t="str">
            <v>International</v>
          </cell>
          <cell r="F174" t="str">
            <v>Consommation</v>
          </cell>
        </row>
        <row r="175">
          <cell r="A175" t="str">
            <v>Fabrication tonneaux</v>
          </cell>
          <cell r="B175" t="str">
            <v>International</v>
          </cell>
          <cell r="F175" t="str">
            <v>Consommation</v>
          </cell>
        </row>
        <row r="176">
          <cell r="A176" t="str">
            <v>Fabrication tonneaux</v>
          </cell>
          <cell r="B176" t="str">
            <v>Utilisation</v>
          </cell>
          <cell r="F176" t="str">
            <v>Mises sur le marché</v>
          </cell>
        </row>
        <row r="177">
          <cell r="A177" t="str">
            <v>Scieries T</v>
          </cell>
          <cell r="B177" t="str">
            <v>Connexes</v>
          </cell>
          <cell r="F177" t="str">
            <v>Production</v>
          </cell>
        </row>
        <row r="178">
          <cell r="A178" t="str">
            <v>Sciages tropicaux</v>
          </cell>
          <cell r="B178" t="str">
            <v>Utilisation</v>
          </cell>
          <cell r="F178" t="str">
            <v>Mises sur le marché</v>
          </cell>
        </row>
        <row r="192">
          <cell r="F192"/>
        </row>
        <row r="193">
          <cell r="F193"/>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9846F-B5E9-4409-9F33-B27F7A589201}">
  <sheetPr>
    <tabColor rgb="FF9BBB59"/>
  </sheetPr>
  <dimension ref="A1:D18"/>
  <sheetViews>
    <sheetView workbookViewId="0">
      <selection activeCell="D6" sqref="D6"/>
    </sheetView>
  </sheetViews>
  <sheetFormatPr baseColWidth="10" defaultColWidth="9.140625" defaultRowHeight="15" x14ac:dyDescent="0.25"/>
  <cols>
    <col min="1" max="1" width="32.140625" style="26" bestFit="1" customWidth="1"/>
    <col min="2" max="2" width="17" style="26" customWidth="1"/>
    <col min="3" max="3" width="101" style="26" customWidth="1"/>
    <col min="4" max="4" width="88" style="26" customWidth="1"/>
    <col min="5" max="16384" width="9.140625" style="26"/>
  </cols>
  <sheetData>
    <row r="1" spans="1:4" ht="15" customHeight="1" thickBot="1" x14ac:dyDescent="0.3">
      <c r="A1" s="27" t="s">
        <v>332</v>
      </c>
      <c r="B1" s="27" t="s">
        <v>333</v>
      </c>
      <c r="C1" s="28" t="s">
        <v>334</v>
      </c>
      <c r="D1" s="27" t="s">
        <v>0</v>
      </c>
    </row>
    <row r="2" spans="1:4" ht="15" customHeight="1" thickTop="1" x14ac:dyDescent="0.25">
      <c r="A2" s="2" t="s">
        <v>15</v>
      </c>
      <c r="B2" s="2" t="s">
        <v>16</v>
      </c>
      <c r="C2" s="2" t="s">
        <v>17</v>
      </c>
      <c r="D2" s="2" t="s">
        <v>18</v>
      </c>
    </row>
    <row r="3" spans="1:4" ht="15" customHeight="1" x14ac:dyDescent="0.25">
      <c r="A3" s="2" t="s">
        <v>19</v>
      </c>
      <c r="B3" s="2" t="s">
        <v>16</v>
      </c>
      <c r="C3" s="2" t="s">
        <v>20</v>
      </c>
      <c r="D3" s="2" t="s">
        <v>21</v>
      </c>
    </row>
    <row r="4" spans="1:4" ht="15" customHeight="1" x14ac:dyDescent="0.25">
      <c r="A4" s="2" t="s">
        <v>22</v>
      </c>
      <c r="B4" s="2" t="s">
        <v>16</v>
      </c>
      <c r="C4" s="2" t="s">
        <v>23</v>
      </c>
      <c r="D4" s="2" t="s">
        <v>24</v>
      </c>
    </row>
    <row r="5" spans="1:4" ht="15" customHeight="1" x14ac:dyDescent="0.25">
      <c r="A5" s="2" t="s">
        <v>25</v>
      </c>
      <c r="B5" s="2" t="s">
        <v>16</v>
      </c>
      <c r="C5" s="2" t="s">
        <v>26</v>
      </c>
      <c r="D5" s="29" t="s">
        <v>351</v>
      </c>
    </row>
    <row r="6" spans="1:4" ht="15" customHeight="1" x14ac:dyDescent="0.25">
      <c r="A6" s="2" t="s">
        <v>436</v>
      </c>
      <c r="B6" s="2" t="s">
        <v>16</v>
      </c>
      <c r="C6" s="2" t="s">
        <v>439</v>
      </c>
      <c r="D6" s="53" t="s">
        <v>440</v>
      </c>
    </row>
    <row r="7" spans="1:4" ht="15" customHeight="1" x14ac:dyDescent="0.25">
      <c r="A7" s="29" t="s">
        <v>335</v>
      </c>
      <c r="B7" s="29" t="s">
        <v>2</v>
      </c>
      <c r="C7" s="30" t="s">
        <v>417</v>
      </c>
    </row>
    <row r="8" spans="1:4" ht="15" customHeight="1" x14ac:dyDescent="0.25">
      <c r="A8" s="29" t="s">
        <v>336</v>
      </c>
      <c r="B8" s="29" t="s">
        <v>2</v>
      </c>
      <c r="C8" s="29" t="s">
        <v>418</v>
      </c>
    </row>
    <row r="9" spans="1:4" ht="15" customHeight="1" x14ac:dyDescent="0.25">
      <c r="A9" s="29" t="s">
        <v>337</v>
      </c>
      <c r="B9" s="29" t="s">
        <v>2</v>
      </c>
      <c r="C9" s="29" t="s">
        <v>419</v>
      </c>
    </row>
    <row r="10" spans="1:4" ht="15" customHeight="1" x14ac:dyDescent="0.25">
      <c r="A10" s="29" t="s">
        <v>338</v>
      </c>
      <c r="B10" s="29" t="s">
        <v>2</v>
      </c>
      <c r="C10" s="29" t="s">
        <v>420</v>
      </c>
    </row>
    <row r="11" spans="1:4" ht="15" customHeight="1" x14ac:dyDescent="0.25">
      <c r="A11" s="29" t="s">
        <v>339</v>
      </c>
      <c r="B11" s="29" t="s">
        <v>2</v>
      </c>
      <c r="C11" s="29" t="s">
        <v>419</v>
      </c>
    </row>
    <row r="12" spans="1:4" ht="15" customHeight="1" x14ac:dyDescent="0.25">
      <c r="A12" s="29" t="s">
        <v>340</v>
      </c>
      <c r="B12" s="29" t="s">
        <v>2</v>
      </c>
      <c r="C12" s="29" t="s">
        <v>418</v>
      </c>
    </row>
    <row r="13" spans="1:4" ht="15" customHeight="1" x14ac:dyDescent="0.25">
      <c r="A13" s="29" t="s">
        <v>341</v>
      </c>
      <c r="B13" s="29" t="s">
        <v>2</v>
      </c>
      <c r="C13" s="29" t="s">
        <v>421</v>
      </c>
    </row>
    <row r="14" spans="1:4" ht="15" customHeight="1" x14ac:dyDescent="0.25">
      <c r="A14" s="29" t="s">
        <v>342</v>
      </c>
      <c r="B14" s="29" t="s">
        <v>2</v>
      </c>
      <c r="C14" s="30" t="s">
        <v>420</v>
      </c>
    </row>
    <row r="15" spans="1:4" ht="15" customHeight="1" x14ac:dyDescent="0.25">
      <c r="A15" s="29" t="s">
        <v>343</v>
      </c>
      <c r="B15" s="29" t="s">
        <v>2</v>
      </c>
      <c r="C15" s="29" t="s">
        <v>420</v>
      </c>
    </row>
    <row r="16" spans="1:4" ht="15" customHeight="1" x14ac:dyDescent="0.25">
      <c r="A16" s="31" t="s">
        <v>344</v>
      </c>
      <c r="B16" s="29" t="s">
        <v>2</v>
      </c>
      <c r="C16" s="29" t="s">
        <v>420</v>
      </c>
    </row>
    <row r="17" spans="1:3" ht="15" customHeight="1" x14ac:dyDescent="0.25">
      <c r="A17" s="31" t="s">
        <v>345</v>
      </c>
      <c r="B17" s="29" t="s">
        <v>2</v>
      </c>
      <c r="C17" s="29" t="s">
        <v>419</v>
      </c>
    </row>
    <row r="18" spans="1:3" ht="30" x14ac:dyDescent="0.25">
      <c r="A18" s="31" t="s">
        <v>348</v>
      </c>
      <c r="B18" s="31" t="s">
        <v>349</v>
      </c>
      <c r="C18" s="31" t="s">
        <v>422</v>
      </c>
    </row>
  </sheetData>
  <pageMargins left="0.75" right="0.75" top="1" bottom="1" header="0.5" footer="0.5"/>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F81BD"/>
  </sheetPr>
  <dimension ref="A1:EW183"/>
  <sheetViews>
    <sheetView workbookViewId="0">
      <pane xSplit="2" ySplit="1" topLeftCell="G62" activePane="bottomRight" state="frozen"/>
      <selection pane="topRight" activeCell="C1" sqref="C1"/>
      <selection pane="bottomLeft" activeCell="A2" sqref="A2"/>
      <selection pane="bottomRight" activeCell="H95" sqref="H95"/>
    </sheetView>
  </sheetViews>
  <sheetFormatPr baseColWidth="10" defaultColWidth="9.140625" defaultRowHeight="15" x14ac:dyDescent="0.25"/>
  <cols>
    <col min="1" max="1" width="7.42578125" customWidth="1"/>
    <col min="2" max="2" width="65" customWidth="1"/>
    <col min="3" max="3" width="65" style="26" customWidth="1"/>
    <col min="4" max="4" width="25" customWidth="1"/>
    <col min="5" max="5" width="26" customWidth="1"/>
    <col min="6" max="6" width="31" customWidth="1"/>
    <col min="7" max="7" width="38" customWidth="1"/>
    <col min="8" max="8" width="38" style="26" customWidth="1"/>
    <col min="9" max="11" width="22" customWidth="1"/>
    <col min="12" max="12" width="23" customWidth="1"/>
    <col min="13" max="13" width="22" customWidth="1"/>
    <col min="14" max="14" width="25" customWidth="1"/>
    <col min="15" max="15" width="27" customWidth="1"/>
    <col min="16" max="16" width="26" customWidth="1"/>
    <col min="17" max="17" width="25" customWidth="1"/>
    <col min="18" max="18" width="23" customWidth="1"/>
    <col min="19" max="19" width="21" customWidth="1"/>
  </cols>
  <sheetData>
    <row r="1" spans="1:19" ht="60" x14ac:dyDescent="0.25">
      <c r="A1" s="3" t="s">
        <v>27</v>
      </c>
      <c r="B1" s="3" t="s">
        <v>28</v>
      </c>
      <c r="C1" s="3" t="s">
        <v>385</v>
      </c>
      <c r="D1" s="3" t="s">
        <v>19</v>
      </c>
      <c r="E1" s="3" t="s">
        <v>22</v>
      </c>
      <c r="F1" s="3" t="s">
        <v>25</v>
      </c>
      <c r="G1" s="3" t="s">
        <v>1</v>
      </c>
      <c r="H1" s="3" t="s">
        <v>436</v>
      </c>
      <c r="I1" s="3" t="s">
        <v>3</v>
      </c>
      <c r="J1" s="3" t="s">
        <v>4</v>
      </c>
      <c r="K1" s="3" t="s">
        <v>5</v>
      </c>
      <c r="L1" s="3" t="s">
        <v>6</v>
      </c>
      <c r="M1" s="3" t="s">
        <v>7</v>
      </c>
      <c r="N1" s="3" t="s">
        <v>8</v>
      </c>
      <c r="O1" s="3" t="s">
        <v>9</v>
      </c>
      <c r="P1" s="3" t="s">
        <v>10</v>
      </c>
      <c r="Q1" s="3" t="s">
        <v>12</v>
      </c>
      <c r="R1" s="3" t="s">
        <v>13</v>
      </c>
      <c r="S1" s="3" t="s">
        <v>14</v>
      </c>
    </row>
    <row r="2" spans="1:19" x14ac:dyDescent="0.25">
      <c r="A2" s="4">
        <v>1</v>
      </c>
      <c r="B2" s="4" t="s">
        <v>29</v>
      </c>
      <c r="C2" s="4">
        <v>0</v>
      </c>
      <c r="D2" s="4" t="s">
        <v>30</v>
      </c>
      <c r="E2" s="4" t="s">
        <v>31</v>
      </c>
      <c r="F2" s="4" t="s">
        <v>32</v>
      </c>
      <c r="G2" s="4" t="s">
        <v>423</v>
      </c>
      <c r="H2" s="4"/>
      <c r="I2" s="4"/>
      <c r="J2" s="4"/>
      <c r="K2" s="4"/>
      <c r="L2" s="4"/>
      <c r="M2" s="4"/>
      <c r="N2" s="4"/>
      <c r="O2" s="4"/>
      <c r="P2" s="4"/>
      <c r="Q2" s="4"/>
      <c r="R2" s="4"/>
      <c r="S2" s="4"/>
    </row>
    <row r="3" spans="1:19" x14ac:dyDescent="0.25">
      <c r="A3" s="4">
        <v>1</v>
      </c>
      <c r="B3" s="4" t="s">
        <v>33</v>
      </c>
      <c r="C3" s="4">
        <v>0</v>
      </c>
      <c r="D3" s="4" t="s">
        <v>30</v>
      </c>
      <c r="E3" s="4" t="s">
        <v>31</v>
      </c>
      <c r="F3" s="4" t="s">
        <v>32</v>
      </c>
      <c r="G3" s="4" t="s">
        <v>424</v>
      </c>
      <c r="H3" s="4"/>
      <c r="I3" s="4"/>
      <c r="J3" s="4"/>
      <c r="K3" s="4"/>
      <c r="L3" s="4"/>
      <c r="M3" s="4"/>
      <c r="N3" s="4"/>
      <c r="O3" s="4"/>
      <c r="P3" s="4"/>
      <c r="Q3" s="4"/>
      <c r="R3" s="4"/>
      <c r="S3" s="4"/>
    </row>
    <row r="4" spans="1:19" x14ac:dyDescent="0.25">
      <c r="A4" s="4">
        <v>1</v>
      </c>
      <c r="B4" s="4" t="s">
        <v>34</v>
      </c>
      <c r="C4" s="4">
        <v>0</v>
      </c>
      <c r="D4" s="4" t="s">
        <v>30</v>
      </c>
      <c r="E4" s="4" t="s">
        <v>31</v>
      </c>
      <c r="F4" s="4" t="s">
        <v>32</v>
      </c>
      <c r="G4" s="4" t="s">
        <v>424</v>
      </c>
      <c r="H4" s="4"/>
      <c r="I4" s="4"/>
      <c r="J4" s="4"/>
      <c r="K4" s="4"/>
      <c r="L4" s="4"/>
      <c r="M4" s="4"/>
      <c r="N4" s="4"/>
      <c r="O4" s="4"/>
      <c r="P4" s="4"/>
      <c r="Q4" s="4"/>
      <c r="R4" s="4"/>
      <c r="S4" s="4"/>
    </row>
    <row r="5" spans="1:19" x14ac:dyDescent="0.25">
      <c r="A5" s="4">
        <v>1</v>
      </c>
      <c r="B5" s="4" t="s">
        <v>35</v>
      </c>
      <c r="C5" s="4">
        <v>0</v>
      </c>
      <c r="D5" s="4" t="s">
        <v>30</v>
      </c>
      <c r="E5" s="4" t="s">
        <v>31</v>
      </c>
      <c r="F5" s="4" t="s">
        <v>32</v>
      </c>
      <c r="G5" s="4" t="s">
        <v>423</v>
      </c>
      <c r="H5" s="4"/>
      <c r="I5" s="4"/>
      <c r="J5" s="4"/>
      <c r="K5" s="4"/>
      <c r="L5" s="4"/>
      <c r="M5" s="4"/>
      <c r="N5" s="4"/>
      <c r="O5" s="4"/>
      <c r="P5" s="4"/>
      <c r="Q5" s="4"/>
      <c r="R5" s="4"/>
      <c r="S5" s="4"/>
    </row>
    <row r="6" spans="1:19" x14ac:dyDescent="0.25">
      <c r="A6" s="4">
        <v>1</v>
      </c>
      <c r="B6" s="4" t="s">
        <v>37</v>
      </c>
      <c r="C6" s="4">
        <v>0</v>
      </c>
      <c r="D6" s="4" t="s">
        <v>30</v>
      </c>
      <c r="E6" s="4" t="s">
        <v>31</v>
      </c>
      <c r="F6" s="4" t="s">
        <v>38</v>
      </c>
      <c r="G6" s="4" t="s">
        <v>39</v>
      </c>
      <c r="H6" s="4"/>
      <c r="I6" s="4">
        <v>1</v>
      </c>
      <c r="J6" s="4"/>
      <c r="K6" s="4"/>
      <c r="L6" s="4"/>
      <c r="M6" s="4"/>
      <c r="N6" s="4"/>
      <c r="O6" s="4"/>
      <c r="P6" s="4"/>
      <c r="Q6" s="4"/>
      <c r="R6" s="4"/>
      <c r="S6" s="4"/>
    </row>
    <row r="7" spans="1:19" x14ac:dyDescent="0.25">
      <c r="A7" s="5">
        <v>2</v>
      </c>
      <c r="B7" s="5" t="s">
        <v>40</v>
      </c>
      <c r="C7" s="4">
        <v>0</v>
      </c>
      <c r="D7" s="5" t="s">
        <v>41</v>
      </c>
      <c r="E7" s="5" t="s">
        <v>31</v>
      </c>
      <c r="F7" s="5" t="s">
        <v>38</v>
      </c>
      <c r="G7" s="5" t="s">
        <v>425</v>
      </c>
      <c r="H7" s="5"/>
      <c r="I7" s="5" t="s">
        <v>70</v>
      </c>
      <c r="J7" s="5"/>
      <c r="K7" s="5"/>
      <c r="L7" s="5"/>
      <c r="M7" s="5"/>
      <c r="N7" s="5"/>
      <c r="O7" s="5"/>
      <c r="P7" s="5"/>
      <c r="Q7" s="5"/>
      <c r="R7" s="5"/>
      <c r="S7" s="5"/>
    </row>
    <row r="8" spans="1:19" x14ac:dyDescent="0.25">
      <c r="A8" s="6">
        <v>2</v>
      </c>
      <c r="B8" s="6" t="s">
        <v>42</v>
      </c>
      <c r="C8" s="4">
        <v>0</v>
      </c>
      <c r="D8" s="6" t="s">
        <v>43</v>
      </c>
      <c r="E8" s="6" t="s">
        <v>31</v>
      </c>
      <c r="F8" s="6" t="s">
        <v>38</v>
      </c>
      <c r="G8" s="6" t="s">
        <v>425</v>
      </c>
      <c r="H8" s="6"/>
      <c r="I8" s="5" t="s">
        <v>70</v>
      </c>
      <c r="J8" s="6"/>
      <c r="K8" s="6"/>
      <c r="L8" s="6"/>
      <c r="M8" s="6"/>
      <c r="N8" s="6"/>
      <c r="O8" s="6"/>
      <c r="P8" s="6"/>
      <c r="Q8" s="6"/>
      <c r="R8" s="6"/>
      <c r="S8" s="6"/>
    </row>
    <row r="9" spans="1:19" x14ac:dyDescent="0.25">
      <c r="A9" s="6">
        <v>2</v>
      </c>
      <c r="B9" s="6" t="s">
        <v>45</v>
      </c>
      <c r="C9" s="4">
        <v>0</v>
      </c>
      <c r="D9" s="6" t="s">
        <v>30</v>
      </c>
      <c r="E9" s="6" t="s">
        <v>31</v>
      </c>
      <c r="F9" s="6" t="s">
        <v>38</v>
      </c>
      <c r="G9" s="6" t="s">
        <v>424</v>
      </c>
      <c r="H9" s="6"/>
      <c r="I9" s="5" t="s">
        <v>70</v>
      </c>
      <c r="J9" s="6"/>
      <c r="K9" s="6"/>
      <c r="L9" s="6"/>
      <c r="M9" s="6"/>
      <c r="N9" s="6"/>
      <c r="O9" s="6"/>
      <c r="P9" s="6"/>
      <c r="Q9" s="6"/>
      <c r="R9" s="6"/>
      <c r="S9" s="6"/>
    </row>
    <row r="10" spans="1:19" x14ac:dyDescent="0.25">
      <c r="A10" s="4">
        <v>1</v>
      </c>
      <c r="B10" s="4" t="s">
        <v>46</v>
      </c>
      <c r="C10" s="4">
        <v>0</v>
      </c>
      <c r="D10" s="4" t="s">
        <v>30</v>
      </c>
      <c r="E10" s="4" t="s">
        <v>31</v>
      </c>
      <c r="F10" s="4" t="s">
        <v>47</v>
      </c>
      <c r="G10" s="4" t="s">
        <v>129</v>
      </c>
      <c r="H10" s="4"/>
      <c r="I10" s="4" t="s">
        <v>48</v>
      </c>
      <c r="J10" s="4"/>
      <c r="K10" s="4"/>
      <c r="L10" s="4"/>
      <c r="M10" s="4"/>
      <c r="N10" s="4"/>
      <c r="O10" s="4"/>
      <c r="P10" s="4"/>
      <c r="Q10" s="4"/>
      <c r="R10" s="4"/>
      <c r="S10" s="4"/>
    </row>
    <row r="11" spans="1:19" x14ac:dyDescent="0.25">
      <c r="A11" s="5">
        <v>2</v>
      </c>
      <c r="B11" s="5" t="s">
        <v>49</v>
      </c>
      <c r="C11" s="4">
        <v>0</v>
      </c>
      <c r="D11" s="5" t="s">
        <v>43</v>
      </c>
      <c r="E11" s="5" t="s">
        <v>31</v>
      </c>
      <c r="F11" s="5" t="s">
        <v>47</v>
      </c>
      <c r="G11" s="5" t="s">
        <v>423</v>
      </c>
      <c r="H11" s="5"/>
      <c r="I11" s="5" t="s">
        <v>70</v>
      </c>
      <c r="J11" s="5"/>
      <c r="K11" s="5"/>
      <c r="L11" s="5"/>
      <c r="M11" s="5"/>
      <c r="N11" s="5"/>
      <c r="O11" s="5"/>
      <c r="P11" s="5"/>
      <c r="Q11" s="5"/>
      <c r="R11" s="5"/>
      <c r="S11" s="5"/>
    </row>
    <row r="12" spans="1:19" x14ac:dyDescent="0.25">
      <c r="A12" s="6">
        <v>2</v>
      </c>
      <c r="B12" s="6" t="s">
        <v>50</v>
      </c>
      <c r="C12" s="4">
        <v>0</v>
      </c>
      <c r="D12" s="6" t="s">
        <v>41</v>
      </c>
      <c r="E12" s="6" t="s">
        <v>31</v>
      </c>
      <c r="F12" s="6" t="s">
        <v>47</v>
      </c>
      <c r="G12" s="6" t="s">
        <v>423</v>
      </c>
      <c r="H12" s="6"/>
      <c r="I12" s="5" t="s">
        <v>70</v>
      </c>
      <c r="J12" s="6"/>
      <c r="K12" s="6"/>
      <c r="L12" s="6"/>
      <c r="M12" s="6"/>
      <c r="N12" s="6"/>
      <c r="O12" s="6"/>
      <c r="P12" s="6"/>
      <c r="Q12" s="6"/>
      <c r="R12" s="6"/>
      <c r="S12" s="6"/>
    </row>
    <row r="13" spans="1:19" x14ac:dyDescent="0.25">
      <c r="A13" s="6">
        <v>2</v>
      </c>
      <c r="B13" s="6" t="s">
        <v>51</v>
      </c>
      <c r="C13" s="4">
        <v>0</v>
      </c>
      <c r="D13" s="6" t="s">
        <v>30</v>
      </c>
      <c r="E13" s="6" t="s">
        <v>31</v>
      </c>
      <c r="F13" s="6" t="s">
        <v>47</v>
      </c>
      <c r="G13" s="6">
        <v>0</v>
      </c>
      <c r="H13" s="6"/>
      <c r="I13" s="6">
        <v>2</v>
      </c>
      <c r="J13" s="6"/>
      <c r="K13" s="6"/>
      <c r="L13" s="6"/>
      <c r="M13" s="6"/>
      <c r="N13" s="6"/>
      <c r="O13" s="6"/>
      <c r="P13" s="6"/>
      <c r="Q13" s="6"/>
      <c r="R13" s="6"/>
      <c r="S13" s="6"/>
    </row>
    <row r="14" spans="1:19" x14ac:dyDescent="0.25">
      <c r="A14" s="7">
        <v>3</v>
      </c>
      <c r="B14" s="7" t="s">
        <v>53</v>
      </c>
      <c r="C14" s="4">
        <v>0</v>
      </c>
      <c r="D14" s="7" t="s">
        <v>30</v>
      </c>
      <c r="E14" s="7" t="s">
        <v>31</v>
      </c>
      <c r="F14" s="7" t="s">
        <v>47</v>
      </c>
      <c r="G14" s="7" t="s">
        <v>423</v>
      </c>
      <c r="H14" s="7"/>
      <c r="I14" s="7">
        <v>3</v>
      </c>
      <c r="J14" s="7"/>
      <c r="K14" s="7"/>
      <c r="L14" s="7"/>
      <c r="M14" s="7"/>
      <c r="N14" s="7"/>
      <c r="O14" s="7"/>
      <c r="P14" s="7"/>
      <c r="Q14" s="7"/>
      <c r="R14" s="7"/>
      <c r="S14" s="7"/>
    </row>
    <row r="15" spans="1:19" x14ac:dyDescent="0.25">
      <c r="A15" s="8">
        <v>3</v>
      </c>
      <c r="B15" s="8" t="s">
        <v>54</v>
      </c>
      <c r="C15" s="4">
        <v>0</v>
      </c>
      <c r="D15" s="8" t="s">
        <v>30</v>
      </c>
      <c r="E15" s="8" t="s">
        <v>31</v>
      </c>
      <c r="F15" s="8" t="s">
        <v>415</v>
      </c>
      <c r="G15" s="8" t="s">
        <v>423</v>
      </c>
      <c r="H15" s="8"/>
      <c r="I15" s="8">
        <v>3</v>
      </c>
      <c r="J15" s="8"/>
      <c r="K15" s="8"/>
      <c r="L15" s="8"/>
      <c r="M15" s="8"/>
      <c r="N15" s="8"/>
      <c r="O15" s="8"/>
      <c r="P15" s="8"/>
      <c r="Q15" s="8"/>
      <c r="R15" s="8"/>
      <c r="S15" s="8"/>
    </row>
    <row r="16" spans="1:19" x14ac:dyDescent="0.25">
      <c r="A16" s="4">
        <v>1</v>
      </c>
      <c r="B16" s="4" t="s">
        <v>56</v>
      </c>
      <c r="C16" s="4">
        <v>0</v>
      </c>
      <c r="D16" s="4" t="s">
        <v>30</v>
      </c>
      <c r="E16" s="4" t="s">
        <v>57</v>
      </c>
      <c r="F16" s="4" t="s">
        <v>38</v>
      </c>
      <c r="G16" s="4" t="s">
        <v>36</v>
      </c>
      <c r="H16" s="4"/>
      <c r="I16" s="4"/>
      <c r="J16" s="4"/>
      <c r="K16" s="4">
        <v>1</v>
      </c>
      <c r="L16" s="4"/>
      <c r="M16" s="4"/>
      <c r="N16" s="4"/>
      <c r="O16" s="4"/>
      <c r="P16" s="4"/>
      <c r="Q16" s="4"/>
      <c r="R16" s="4"/>
      <c r="S16" s="4"/>
    </row>
    <row r="17" spans="1:19" x14ac:dyDescent="0.25">
      <c r="A17" s="5">
        <v>2</v>
      </c>
      <c r="B17" s="5" t="s">
        <v>58</v>
      </c>
      <c r="C17" s="4">
        <v>0</v>
      </c>
      <c r="D17" s="5" t="s">
        <v>41</v>
      </c>
      <c r="E17" s="5" t="s">
        <v>57</v>
      </c>
      <c r="F17" s="5" t="s">
        <v>38</v>
      </c>
      <c r="G17" s="5" t="s">
        <v>425</v>
      </c>
      <c r="H17" s="5"/>
      <c r="I17" s="5"/>
      <c r="J17" s="5"/>
      <c r="K17" s="5" t="s">
        <v>44</v>
      </c>
      <c r="L17" s="5"/>
      <c r="M17" s="5"/>
      <c r="N17" s="5"/>
      <c r="O17" s="5"/>
      <c r="P17" s="5"/>
      <c r="Q17" s="5"/>
      <c r="R17" s="5"/>
      <c r="S17" s="5"/>
    </row>
    <row r="18" spans="1:19" x14ac:dyDescent="0.25">
      <c r="A18" s="7">
        <v>3</v>
      </c>
      <c r="B18" s="7" t="s">
        <v>59</v>
      </c>
      <c r="C18" s="4">
        <v>0</v>
      </c>
      <c r="D18" s="7" t="s">
        <v>30</v>
      </c>
      <c r="E18" s="7" t="s">
        <v>57</v>
      </c>
      <c r="F18" s="7" t="s">
        <v>38</v>
      </c>
      <c r="G18" s="7" t="s">
        <v>39</v>
      </c>
      <c r="H18" s="7"/>
      <c r="I18" s="7" t="s">
        <v>36</v>
      </c>
      <c r="J18" s="7" t="s">
        <v>36</v>
      </c>
      <c r="K18" s="7" t="s">
        <v>36</v>
      </c>
      <c r="L18" s="7"/>
      <c r="M18" s="7"/>
      <c r="N18" s="7"/>
      <c r="O18" s="7"/>
      <c r="P18" s="7"/>
      <c r="Q18" s="7"/>
      <c r="R18" s="7"/>
      <c r="S18" s="7"/>
    </row>
    <row r="19" spans="1:19" x14ac:dyDescent="0.25">
      <c r="A19" s="8">
        <v>3</v>
      </c>
      <c r="B19" s="8" t="s">
        <v>60</v>
      </c>
      <c r="C19" s="4">
        <v>0</v>
      </c>
      <c r="D19" s="8" t="s">
        <v>30</v>
      </c>
      <c r="E19" s="8" t="s">
        <v>57</v>
      </c>
      <c r="F19" s="8" t="s">
        <v>38</v>
      </c>
      <c r="G19" s="8" t="s">
        <v>39</v>
      </c>
      <c r="H19" s="8"/>
      <c r="I19" s="8" t="s">
        <v>36</v>
      </c>
      <c r="J19" s="8" t="s">
        <v>36</v>
      </c>
      <c r="K19" s="8" t="s">
        <v>36</v>
      </c>
      <c r="L19" s="8" t="s">
        <v>36</v>
      </c>
      <c r="M19" s="8" t="s">
        <v>36</v>
      </c>
      <c r="N19" s="8" t="s">
        <v>36</v>
      </c>
      <c r="O19" s="8" t="s">
        <v>36</v>
      </c>
      <c r="P19" s="8" t="s">
        <v>36</v>
      </c>
      <c r="Q19" s="8" t="s">
        <v>36</v>
      </c>
      <c r="R19" s="8" t="s">
        <v>36</v>
      </c>
      <c r="S19" s="8" t="s">
        <v>36</v>
      </c>
    </row>
    <row r="20" spans="1:19" x14ac:dyDescent="0.25">
      <c r="A20" s="8">
        <v>3</v>
      </c>
      <c r="B20" s="8" t="s">
        <v>61</v>
      </c>
      <c r="C20" s="4">
        <v>0</v>
      </c>
      <c r="D20" s="8" t="s">
        <v>30</v>
      </c>
      <c r="E20" s="8" t="s">
        <v>57</v>
      </c>
      <c r="F20" s="8" t="s">
        <v>38</v>
      </c>
      <c r="G20" s="8" t="s">
        <v>39</v>
      </c>
      <c r="H20" s="8"/>
      <c r="I20" s="8" t="s">
        <v>36</v>
      </c>
      <c r="J20" s="8" t="s">
        <v>36</v>
      </c>
      <c r="K20" s="8" t="s">
        <v>36</v>
      </c>
      <c r="L20" s="8" t="s">
        <v>36</v>
      </c>
      <c r="M20" s="8" t="s">
        <v>36</v>
      </c>
      <c r="N20" s="8" t="s">
        <v>36</v>
      </c>
      <c r="O20" s="8" t="s">
        <v>36</v>
      </c>
      <c r="P20" s="8" t="s">
        <v>36</v>
      </c>
      <c r="Q20" s="8" t="s">
        <v>36</v>
      </c>
      <c r="R20" s="8" t="s">
        <v>36</v>
      </c>
      <c r="S20" s="8" t="s">
        <v>36</v>
      </c>
    </row>
    <row r="21" spans="1:19" x14ac:dyDescent="0.25">
      <c r="A21" s="5">
        <v>2</v>
      </c>
      <c r="B21" s="5" t="s">
        <v>62</v>
      </c>
      <c r="C21" s="4">
        <v>0</v>
      </c>
      <c r="D21" s="5" t="s">
        <v>43</v>
      </c>
      <c r="E21" s="5" t="s">
        <v>57</v>
      </c>
      <c r="F21" s="5" t="s">
        <v>38</v>
      </c>
      <c r="G21" s="5" t="s">
        <v>425</v>
      </c>
      <c r="H21" s="5"/>
      <c r="I21" s="5"/>
      <c r="J21" s="5"/>
      <c r="K21" s="5" t="s">
        <v>44</v>
      </c>
      <c r="L21" s="5"/>
      <c r="M21" s="5"/>
      <c r="N21" s="5"/>
      <c r="O21" s="5"/>
      <c r="P21" s="5"/>
      <c r="Q21" s="5"/>
      <c r="R21" s="5"/>
      <c r="S21" s="5"/>
    </row>
    <row r="22" spans="1:19" x14ac:dyDescent="0.25">
      <c r="A22" s="7">
        <v>3</v>
      </c>
      <c r="B22" s="7" t="s">
        <v>63</v>
      </c>
      <c r="C22" s="4">
        <v>0</v>
      </c>
      <c r="D22" s="7" t="s">
        <v>30</v>
      </c>
      <c r="E22" s="7" t="s">
        <v>57</v>
      </c>
      <c r="F22" s="7" t="s">
        <v>38</v>
      </c>
      <c r="G22" s="7" t="s">
        <v>39</v>
      </c>
      <c r="H22" s="7"/>
      <c r="I22" s="7" t="s">
        <v>36</v>
      </c>
      <c r="J22" s="7" t="s">
        <v>36</v>
      </c>
      <c r="K22" s="7" t="s">
        <v>36</v>
      </c>
      <c r="L22" s="7" t="s">
        <v>36</v>
      </c>
      <c r="M22" s="7" t="s">
        <v>36</v>
      </c>
      <c r="N22" s="7" t="s">
        <v>36</v>
      </c>
      <c r="O22" s="7" t="s">
        <v>36</v>
      </c>
      <c r="P22" s="7" t="s">
        <v>36</v>
      </c>
      <c r="Q22" s="7" t="s">
        <v>36</v>
      </c>
      <c r="R22" s="7" t="s">
        <v>36</v>
      </c>
      <c r="S22" s="7" t="s">
        <v>36</v>
      </c>
    </row>
    <row r="23" spans="1:19" x14ac:dyDescent="0.25">
      <c r="A23" s="8">
        <v>3</v>
      </c>
      <c r="B23" s="8" t="s">
        <v>64</v>
      </c>
      <c r="C23" s="4">
        <v>0</v>
      </c>
      <c r="D23" s="8" t="s">
        <v>30</v>
      </c>
      <c r="E23" s="8" t="s">
        <v>57</v>
      </c>
      <c r="F23" s="8" t="s">
        <v>38</v>
      </c>
      <c r="G23" s="8" t="s">
        <v>39</v>
      </c>
      <c r="H23" s="8"/>
      <c r="I23" s="8" t="s">
        <v>36</v>
      </c>
      <c r="J23" s="8" t="s">
        <v>36</v>
      </c>
      <c r="K23" s="8" t="s">
        <v>36</v>
      </c>
      <c r="L23" s="8" t="s">
        <v>36</v>
      </c>
      <c r="M23" s="8" t="s">
        <v>36</v>
      </c>
      <c r="N23" s="8" t="s">
        <v>36</v>
      </c>
      <c r="O23" s="8" t="s">
        <v>36</v>
      </c>
      <c r="P23" s="8" t="s">
        <v>36</v>
      </c>
      <c r="Q23" s="8" t="s">
        <v>36</v>
      </c>
      <c r="R23" s="8" t="s">
        <v>36</v>
      </c>
      <c r="S23" s="8" t="s">
        <v>36</v>
      </c>
    </row>
    <row r="24" spans="1:19" x14ac:dyDescent="0.25">
      <c r="A24" s="8">
        <v>3</v>
      </c>
      <c r="B24" s="8" t="s">
        <v>65</v>
      </c>
      <c r="C24" s="4">
        <v>0</v>
      </c>
      <c r="D24" s="8" t="s">
        <v>30</v>
      </c>
      <c r="E24" s="8" t="s">
        <v>57</v>
      </c>
      <c r="F24" s="8" t="s">
        <v>38</v>
      </c>
      <c r="G24" s="8" t="s">
        <v>39</v>
      </c>
      <c r="H24" s="8"/>
      <c r="I24" s="8" t="s">
        <v>36</v>
      </c>
      <c r="J24" s="8" t="s">
        <v>36</v>
      </c>
      <c r="K24" s="8" t="s">
        <v>36</v>
      </c>
      <c r="L24" s="8" t="s">
        <v>36</v>
      </c>
      <c r="M24" s="8" t="s">
        <v>36</v>
      </c>
      <c r="N24" s="8" t="s">
        <v>36</v>
      </c>
      <c r="O24" s="8" t="s">
        <v>36</v>
      </c>
      <c r="P24" s="8" t="s">
        <v>36</v>
      </c>
      <c r="Q24" s="8" t="s">
        <v>36</v>
      </c>
      <c r="R24" s="8" t="s">
        <v>36</v>
      </c>
      <c r="S24" s="8" t="s">
        <v>36</v>
      </c>
    </row>
    <row r="25" spans="1:19" x14ac:dyDescent="0.25">
      <c r="A25" s="8">
        <v>3</v>
      </c>
      <c r="B25" s="8" t="s">
        <v>66</v>
      </c>
      <c r="C25" s="4">
        <v>0</v>
      </c>
      <c r="D25" s="8" t="s">
        <v>30</v>
      </c>
      <c r="E25" s="8" t="s">
        <v>57</v>
      </c>
      <c r="F25" s="8" t="s">
        <v>38</v>
      </c>
      <c r="G25" s="8" t="s">
        <v>39</v>
      </c>
      <c r="H25" s="8"/>
      <c r="I25" s="8" t="s">
        <v>36</v>
      </c>
      <c r="J25" s="8" t="s">
        <v>36</v>
      </c>
      <c r="K25" s="8" t="s">
        <v>36</v>
      </c>
      <c r="L25" s="8" t="s">
        <v>36</v>
      </c>
      <c r="M25" s="8" t="s">
        <v>36</v>
      </c>
      <c r="N25" s="8" t="s">
        <v>36</v>
      </c>
      <c r="O25" s="8" t="s">
        <v>36</v>
      </c>
      <c r="P25" s="8" t="s">
        <v>36</v>
      </c>
      <c r="Q25" s="8" t="s">
        <v>36</v>
      </c>
      <c r="R25" s="8" t="s">
        <v>36</v>
      </c>
      <c r="S25" s="8" t="s">
        <v>36</v>
      </c>
    </row>
    <row r="26" spans="1:19" x14ac:dyDescent="0.25">
      <c r="A26" s="5">
        <v>2</v>
      </c>
      <c r="B26" s="5" t="s">
        <v>67</v>
      </c>
      <c r="C26" s="4">
        <v>0</v>
      </c>
      <c r="D26" s="5" t="s">
        <v>30</v>
      </c>
      <c r="E26" s="5" t="s">
        <v>57</v>
      </c>
      <c r="F26" s="5" t="s">
        <v>38</v>
      </c>
      <c r="G26" s="5" t="s">
        <v>426</v>
      </c>
      <c r="H26" s="5"/>
      <c r="I26" s="5"/>
      <c r="J26" s="5"/>
      <c r="K26" s="5" t="s">
        <v>44</v>
      </c>
      <c r="L26" s="5"/>
      <c r="M26" s="5"/>
      <c r="N26" s="5"/>
      <c r="O26" s="5"/>
      <c r="P26" s="5"/>
      <c r="Q26" s="5"/>
      <c r="R26" s="5"/>
      <c r="S26" s="5"/>
    </row>
    <row r="27" spans="1:19" x14ac:dyDescent="0.25">
      <c r="A27" s="6">
        <v>2</v>
      </c>
      <c r="B27" s="6" t="s">
        <v>68</v>
      </c>
      <c r="C27" s="4">
        <v>0</v>
      </c>
      <c r="D27" s="6" t="s">
        <v>30</v>
      </c>
      <c r="E27" s="6" t="s">
        <v>57</v>
      </c>
      <c r="F27" s="6" t="s">
        <v>38</v>
      </c>
      <c r="G27" s="6" t="s">
        <v>52</v>
      </c>
      <c r="H27" s="6"/>
      <c r="I27" s="6" t="s">
        <v>36</v>
      </c>
      <c r="J27" s="6" t="s">
        <v>36</v>
      </c>
      <c r="K27" s="6" t="s">
        <v>36</v>
      </c>
      <c r="L27" s="6" t="s">
        <v>36</v>
      </c>
      <c r="M27" s="6" t="s">
        <v>36</v>
      </c>
      <c r="N27" s="6" t="s">
        <v>36</v>
      </c>
      <c r="O27" s="6" t="s">
        <v>36</v>
      </c>
      <c r="P27" s="6" t="s">
        <v>36</v>
      </c>
      <c r="Q27" s="6" t="s">
        <v>36</v>
      </c>
      <c r="R27" s="6" t="s">
        <v>36</v>
      </c>
      <c r="S27" s="6" t="s">
        <v>36</v>
      </c>
    </row>
    <row r="28" spans="1:19" x14ac:dyDescent="0.25">
      <c r="A28" s="7">
        <v>3</v>
      </c>
      <c r="B28" s="7" t="s">
        <v>69</v>
      </c>
      <c r="C28" s="4">
        <v>0</v>
      </c>
      <c r="D28" s="7" t="s">
        <v>41</v>
      </c>
      <c r="E28" s="7" t="s">
        <v>57</v>
      </c>
      <c r="F28" s="7" t="s">
        <v>38</v>
      </c>
      <c r="G28" s="7" t="s">
        <v>423</v>
      </c>
      <c r="H28" s="7"/>
      <c r="I28" s="7"/>
      <c r="J28" s="7"/>
      <c r="K28" s="7" t="s">
        <v>70</v>
      </c>
      <c r="L28" s="7"/>
      <c r="M28" s="7"/>
      <c r="N28" s="7"/>
      <c r="O28" s="7"/>
      <c r="P28" s="7"/>
      <c r="Q28" s="7"/>
      <c r="R28" s="7"/>
      <c r="S28" s="7"/>
    </row>
    <row r="29" spans="1:19" x14ac:dyDescent="0.25">
      <c r="A29" s="8">
        <v>3</v>
      </c>
      <c r="B29" s="8" t="s">
        <v>71</v>
      </c>
      <c r="C29" s="4">
        <v>0</v>
      </c>
      <c r="D29" s="8" t="s">
        <v>41</v>
      </c>
      <c r="E29" s="8" t="s">
        <v>57</v>
      </c>
      <c r="F29" s="8" t="s">
        <v>38</v>
      </c>
      <c r="G29" s="8" t="s">
        <v>427</v>
      </c>
      <c r="H29" s="8"/>
      <c r="I29" s="8"/>
      <c r="J29" s="8"/>
      <c r="K29" s="8" t="s">
        <v>70</v>
      </c>
      <c r="L29" s="8"/>
      <c r="M29" s="8"/>
      <c r="N29" s="8"/>
      <c r="O29" s="8"/>
      <c r="P29" s="8"/>
      <c r="Q29" s="8"/>
      <c r="R29" s="8"/>
      <c r="S29" s="8"/>
    </row>
    <row r="30" spans="1:19" x14ac:dyDescent="0.25">
      <c r="A30" s="4">
        <v>1</v>
      </c>
      <c r="B30" s="4" t="s">
        <v>56</v>
      </c>
      <c r="C30" s="4">
        <v>0</v>
      </c>
      <c r="D30" s="4" t="s">
        <v>30</v>
      </c>
      <c r="E30" s="4" t="s">
        <v>57</v>
      </c>
      <c r="F30" s="4" t="s">
        <v>38</v>
      </c>
      <c r="G30" s="4" t="s">
        <v>36</v>
      </c>
      <c r="H30" s="4"/>
      <c r="I30" s="4"/>
      <c r="J30" s="4"/>
      <c r="K30" s="4">
        <v>1</v>
      </c>
      <c r="L30" s="4"/>
      <c r="M30" s="4"/>
      <c r="N30" s="4"/>
      <c r="O30" s="4"/>
      <c r="P30" s="4"/>
      <c r="Q30" s="4"/>
      <c r="R30" s="4"/>
      <c r="S30" s="4"/>
    </row>
    <row r="31" spans="1:19" x14ac:dyDescent="0.25">
      <c r="A31" s="5">
        <v>2</v>
      </c>
      <c r="B31" s="5" t="s">
        <v>72</v>
      </c>
      <c r="C31" s="4">
        <v>0</v>
      </c>
      <c r="D31" s="5" t="s">
        <v>30</v>
      </c>
      <c r="E31" s="5" t="s">
        <v>57</v>
      </c>
      <c r="F31" s="5" t="s">
        <v>38</v>
      </c>
      <c r="G31" s="5" t="s">
        <v>39</v>
      </c>
      <c r="H31" s="5"/>
      <c r="I31" s="5"/>
      <c r="J31" s="5"/>
      <c r="K31" s="5" t="s">
        <v>73</v>
      </c>
      <c r="L31" s="5"/>
      <c r="M31" s="5"/>
      <c r="N31" s="5"/>
      <c r="O31" s="5"/>
      <c r="P31" s="5"/>
      <c r="Q31" s="5"/>
      <c r="R31" s="5"/>
      <c r="S31" s="5"/>
    </row>
    <row r="32" spans="1:19" x14ac:dyDescent="0.25">
      <c r="A32" s="6">
        <v>2</v>
      </c>
      <c r="B32" s="6" t="s">
        <v>74</v>
      </c>
      <c r="C32" s="4">
        <v>0</v>
      </c>
      <c r="D32" s="6" t="s">
        <v>30</v>
      </c>
      <c r="E32" s="6" t="s">
        <v>57</v>
      </c>
      <c r="F32" s="6" t="s">
        <v>38</v>
      </c>
      <c r="G32" s="6" t="s">
        <v>36</v>
      </c>
      <c r="H32" s="6"/>
      <c r="I32" s="6"/>
      <c r="J32" s="6"/>
      <c r="K32" s="6" t="s">
        <v>73</v>
      </c>
      <c r="L32" s="6"/>
      <c r="M32" s="6"/>
      <c r="N32" s="6"/>
      <c r="O32" s="6"/>
      <c r="P32" s="6"/>
      <c r="Q32" s="6"/>
      <c r="R32" s="6"/>
      <c r="S32" s="6"/>
    </row>
    <row r="33" spans="1:19" x14ac:dyDescent="0.25">
      <c r="A33" s="6">
        <v>2</v>
      </c>
      <c r="B33" s="6" t="s">
        <v>75</v>
      </c>
      <c r="C33" s="4">
        <v>0</v>
      </c>
      <c r="D33" s="6" t="s">
        <v>30</v>
      </c>
      <c r="E33" s="6" t="s">
        <v>57</v>
      </c>
      <c r="F33" s="6" t="s">
        <v>38</v>
      </c>
      <c r="G33" s="6" t="s">
        <v>36</v>
      </c>
      <c r="H33" s="6"/>
      <c r="I33" s="6"/>
      <c r="J33" s="6"/>
      <c r="K33" s="6" t="s">
        <v>73</v>
      </c>
      <c r="L33" s="6"/>
      <c r="M33" s="6"/>
      <c r="N33" s="6"/>
      <c r="O33" s="6"/>
      <c r="P33" s="6"/>
      <c r="Q33" s="6"/>
      <c r="R33" s="6"/>
      <c r="S33" s="6"/>
    </row>
    <row r="34" spans="1:19" x14ac:dyDescent="0.25">
      <c r="A34" s="6">
        <v>2</v>
      </c>
      <c r="B34" s="6" t="s">
        <v>76</v>
      </c>
      <c r="C34" s="4">
        <v>0</v>
      </c>
      <c r="D34" s="6" t="s">
        <v>30</v>
      </c>
      <c r="E34" s="6" t="s">
        <v>57</v>
      </c>
      <c r="F34" s="6" t="s">
        <v>38</v>
      </c>
      <c r="G34" s="6" t="s">
        <v>36</v>
      </c>
      <c r="H34" s="6"/>
      <c r="I34" s="6"/>
      <c r="J34" s="6"/>
      <c r="K34" s="6" t="s">
        <v>73</v>
      </c>
      <c r="L34" s="6"/>
      <c r="M34" s="6"/>
      <c r="N34" s="6"/>
      <c r="O34" s="6"/>
      <c r="P34" s="6"/>
      <c r="Q34" s="6"/>
      <c r="R34" s="6"/>
      <c r="S34" s="6"/>
    </row>
    <row r="35" spans="1:19" x14ac:dyDescent="0.25">
      <c r="A35" s="6">
        <v>2</v>
      </c>
      <c r="B35" s="6" t="s">
        <v>77</v>
      </c>
      <c r="C35" s="4">
        <v>0</v>
      </c>
      <c r="D35" s="6" t="s">
        <v>30</v>
      </c>
      <c r="E35" s="6" t="s">
        <v>57</v>
      </c>
      <c r="F35" s="6" t="s">
        <v>38</v>
      </c>
      <c r="G35" s="6" t="s">
        <v>36</v>
      </c>
      <c r="H35" s="6"/>
      <c r="I35" s="6"/>
      <c r="J35" s="6"/>
      <c r="K35" s="6" t="s">
        <v>73</v>
      </c>
      <c r="L35" s="6"/>
      <c r="M35" s="6"/>
      <c r="N35" s="6"/>
      <c r="O35" s="6"/>
      <c r="P35" s="6"/>
      <c r="Q35" s="6"/>
      <c r="R35" s="6"/>
      <c r="S35" s="6"/>
    </row>
    <row r="36" spans="1:19" x14ac:dyDescent="0.25">
      <c r="A36" s="6">
        <v>2</v>
      </c>
      <c r="B36" s="6" t="s">
        <v>435</v>
      </c>
      <c r="C36" s="4">
        <v>0</v>
      </c>
      <c r="D36" s="6" t="s">
        <v>30</v>
      </c>
      <c r="E36" s="6" t="s">
        <v>57</v>
      </c>
      <c r="F36" s="6" t="s">
        <v>38</v>
      </c>
      <c r="G36" s="6" t="s">
        <v>36</v>
      </c>
      <c r="H36" s="6"/>
      <c r="I36" s="6"/>
      <c r="J36" s="6"/>
      <c r="K36" s="6" t="s">
        <v>73</v>
      </c>
      <c r="L36" s="6"/>
      <c r="M36" s="6"/>
      <c r="N36" s="6"/>
      <c r="O36" s="6"/>
      <c r="P36" s="6"/>
      <c r="Q36" s="6"/>
      <c r="R36" s="6"/>
      <c r="S36" s="6"/>
    </row>
    <row r="37" spans="1:19" x14ac:dyDescent="0.25">
      <c r="A37" s="6">
        <v>2</v>
      </c>
      <c r="B37" s="6" t="s">
        <v>78</v>
      </c>
      <c r="C37" s="4">
        <v>0</v>
      </c>
      <c r="D37" s="6" t="s">
        <v>30</v>
      </c>
      <c r="E37" s="6" t="s">
        <v>57</v>
      </c>
      <c r="F37" s="6" t="s">
        <v>38</v>
      </c>
      <c r="G37" s="6" t="s">
        <v>36</v>
      </c>
      <c r="H37" s="6"/>
      <c r="I37" s="6"/>
      <c r="J37" s="6"/>
      <c r="K37" s="6" t="s">
        <v>73</v>
      </c>
      <c r="L37" s="6"/>
      <c r="M37" s="6"/>
      <c r="N37" s="6"/>
      <c r="O37" s="6"/>
      <c r="P37" s="6"/>
      <c r="Q37" s="6"/>
      <c r="R37" s="6"/>
      <c r="S37" s="6"/>
    </row>
    <row r="38" spans="1:19" x14ac:dyDescent="0.25">
      <c r="A38" s="6">
        <v>2</v>
      </c>
      <c r="B38" s="6" t="s">
        <v>79</v>
      </c>
      <c r="C38" s="4">
        <v>0</v>
      </c>
      <c r="D38" s="6" t="s">
        <v>30</v>
      </c>
      <c r="E38" s="6" t="s">
        <v>57</v>
      </c>
      <c r="F38" s="6" t="s">
        <v>38</v>
      </c>
      <c r="G38" s="6" t="s">
        <v>36</v>
      </c>
      <c r="H38" s="6"/>
      <c r="I38" s="6"/>
      <c r="J38" s="6"/>
      <c r="K38" s="6" t="s">
        <v>73</v>
      </c>
      <c r="L38" s="6"/>
      <c r="M38" s="6"/>
      <c r="N38" s="6"/>
      <c r="O38" s="6"/>
      <c r="P38" s="6"/>
      <c r="Q38" s="6"/>
      <c r="R38" s="6"/>
      <c r="S38" s="6"/>
    </row>
    <row r="39" spans="1:19" x14ac:dyDescent="0.25">
      <c r="A39" s="6">
        <v>2</v>
      </c>
      <c r="B39" s="6" t="s">
        <v>68</v>
      </c>
      <c r="C39" s="4">
        <v>0</v>
      </c>
      <c r="D39" s="6" t="s">
        <v>30</v>
      </c>
      <c r="E39" s="6" t="s">
        <v>57</v>
      </c>
      <c r="F39" s="6" t="s">
        <v>38</v>
      </c>
      <c r="G39" s="6" t="s">
        <v>52</v>
      </c>
      <c r="H39" s="6"/>
      <c r="I39" s="6" t="s">
        <v>36</v>
      </c>
      <c r="J39" s="6" t="s">
        <v>36</v>
      </c>
      <c r="K39" s="6" t="s">
        <v>36</v>
      </c>
      <c r="L39" s="6" t="s">
        <v>36</v>
      </c>
      <c r="M39" s="6" t="s">
        <v>36</v>
      </c>
      <c r="N39" s="6" t="s">
        <v>36</v>
      </c>
      <c r="O39" s="6" t="s">
        <v>36</v>
      </c>
      <c r="P39" s="6" t="s">
        <v>36</v>
      </c>
      <c r="Q39" s="6" t="s">
        <v>36</v>
      </c>
      <c r="R39" s="6" t="s">
        <v>36</v>
      </c>
      <c r="S39" s="6" t="s">
        <v>36</v>
      </c>
    </row>
    <row r="40" spans="1:19" x14ac:dyDescent="0.25">
      <c r="A40" s="7">
        <v>3</v>
      </c>
      <c r="B40" s="7" t="s">
        <v>69</v>
      </c>
      <c r="C40" s="4">
        <v>0</v>
      </c>
      <c r="D40" s="7" t="s">
        <v>41</v>
      </c>
      <c r="E40" s="7" t="s">
        <v>57</v>
      </c>
      <c r="F40" s="7" t="s">
        <v>38</v>
      </c>
      <c r="G40" s="7" t="s">
        <v>423</v>
      </c>
      <c r="H40" s="7"/>
      <c r="I40" s="7"/>
      <c r="J40" s="7"/>
      <c r="K40" s="7" t="s">
        <v>70</v>
      </c>
      <c r="L40" s="7"/>
      <c r="M40" s="7"/>
      <c r="N40" s="7"/>
      <c r="O40" s="7"/>
      <c r="P40" s="7"/>
      <c r="Q40" s="7"/>
      <c r="R40" s="7"/>
      <c r="S40" s="7"/>
    </row>
    <row r="41" spans="1:19" x14ac:dyDescent="0.25">
      <c r="A41" s="8">
        <v>3</v>
      </c>
      <c r="B41" s="8" t="s">
        <v>71</v>
      </c>
      <c r="C41" s="4">
        <v>0</v>
      </c>
      <c r="D41" s="8" t="s">
        <v>41</v>
      </c>
      <c r="E41" s="8" t="s">
        <v>57</v>
      </c>
      <c r="F41" s="8" t="s">
        <v>38</v>
      </c>
      <c r="G41" s="8" t="s">
        <v>427</v>
      </c>
      <c r="H41" s="8"/>
      <c r="I41" s="8"/>
      <c r="J41" s="8"/>
      <c r="K41" s="8" t="s">
        <v>70</v>
      </c>
      <c r="L41" s="8"/>
      <c r="M41" s="8"/>
      <c r="N41" s="8"/>
      <c r="O41" s="8"/>
      <c r="P41" s="8"/>
      <c r="Q41" s="8"/>
      <c r="R41" s="8"/>
      <c r="S41" s="8"/>
    </row>
    <row r="42" spans="1:19" x14ac:dyDescent="0.25">
      <c r="A42" s="4">
        <v>1</v>
      </c>
      <c r="B42" s="4" t="s">
        <v>56</v>
      </c>
      <c r="C42" s="4">
        <v>0</v>
      </c>
      <c r="D42" s="4" t="s">
        <v>30</v>
      </c>
      <c r="E42" s="4" t="s">
        <v>57</v>
      </c>
      <c r="F42" s="4" t="s">
        <v>38</v>
      </c>
      <c r="G42" s="4" t="s">
        <v>36</v>
      </c>
      <c r="H42" s="4"/>
      <c r="I42" s="4"/>
      <c r="J42" s="4"/>
      <c r="K42" s="4">
        <v>1</v>
      </c>
      <c r="L42" s="4"/>
      <c r="M42" s="4"/>
      <c r="N42" s="4"/>
      <c r="O42" s="4"/>
      <c r="P42" s="4"/>
      <c r="Q42" s="4"/>
      <c r="R42" s="4"/>
      <c r="S42" s="4"/>
    </row>
    <row r="43" spans="1:19" x14ac:dyDescent="0.25">
      <c r="A43" s="6">
        <v>2</v>
      </c>
      <c r="B43" s="6" t="s">
        <v>80</v>
      </c>
      <c r="C43" s="4">
        <v>0</v>
      </c>
      <c r="D43" s="6" t="s">
        <v>30</v>
      </c>
      <c r="E43" s="6" t="s">
        <v>57</v>
      </c>
      <c r="F43" s="6" t="s">
        <v>38</v>
      </c>
      <c r="G43" s="6" t="s">
        <v>39</v>
      </c>
      <c r="H43" s="6"/>
      <c r="I43" s="6"/>
      <c r="J43" s="6"/>
      <c r="K43" s="6" t="s">
        <v>81</v>
      </c>
      <c r="L43" s="6"/>
      <c r="M43" s="6"/>
      <c r="N43" s="6"/>
      <c r="O43" s="6"/>
      <c r="P43" s="6"/>
      <c r="Q43" s="6"/>
      <c r="R43" s="6"/>
      <c r="S43" s="6"/>
    </row>
    <row r="44" spans="1:19" x14ac:dyDescent="0.25">
      <c r="A44" s="6">
        <v>2</v>
      </c>
      <c r="B44" s="6" t="s">
        <v>82</v>
      </c>
      <c r="C44" s="4">
        <v>0</v>
      </c>
      <c r="D44" s="6" t="s">
        <v>30</v>
      </c>
      <c r="E44" s="6" t="s">
        <v>57</v>
      </c>
      <c r="F44" s="6" t="s">
        <v>38</v>
      </c>
      <c r="G44" s="6" t="s">
        <v>39</v>
      </c>
      <c r="H44" s="6"/>
      <c r="I44" s="6"/>
      <c r="J44" s="6"/>
      <c r="K44" s="6" t="s">
        <v>81</v>
      </c>
      <c r="L44" s="6"/>
      <c r="M44" s="6"/>
      <c r="N44" s="6"/>
      <c r="O44" s="6"/>
      <c r="P44" s="6"/>
      <c r="Q44" s="6"/>
      <c r="R44" s="6"/>
      <c r="S44" s="6"/>
    </row>
    <row r="45" spans="1:19" x14ac:dyDescent="0.25">
      <c r="A45" s="6">
        <v>2</v>
      </c>
      <c r="B45" s="6" t="s">
        <v>83</v>
      </c>
      <c r="C45" s="4">
        <v>0</v>
      </c>
      <c r="D45" s="6" t="s">
        <v>30</v>
      </c>
      <c r="E45" s="6" t="s">
        <v>57</v>
      </c>
      <c r="F45" s="6" t="s">
        <v>38</v>
      </c>
      <c r="G45" s="6" t="s">
        <v>39</v>
      </c>
      <c r="H45" s="6"/>
      <c r="I45" s="6"/>
      <c r="J45" s="6"/>
      <c r="K45" s="6" t="s">
        <v>81</v>
      </c>
      <c r="L45" s="6"/>
      <c r="M45" s="6"/>
      <c r="N45" s="6"/>
      <c r="O45" s="6"/>
      <c r="P45" s="6"/>
      <c r="Q45" s="6"/>
      <c r="R45" s="6"/>
      <c r="S45" s="6"/>
    </row>
    <row r="46" spans="1:19" x14ac:dyDescent="0.25">
      <c r="A46" s="4">
        <v>1</v>
      </c>
      <c r="B46" s="4" t="s">
        <v>84</v>
      </c>
      <c r="C46" s="4">
        <v>0</v>
      </c>
      <c r="D46" s="4" t="s">
        <v>30</v>
      </c>
      <c r="E46" s="4" t="s">
        <v>85</v>
      </c>
      <c r="F46" s="4" t="s">
        <v>86</v>
      </c>
      <c r="G46" s="4" t="s">
        <v>408</v>
      </c>
      <c r="H46" s="4" t="s">
        <v>437</v>
      </c>
      <c r="I46" s="4"/>
      <c r="J46" s="4"/>
      <c r="K46" s="4"/>
      <c r="L46" s="4"/>
      <c r="M46" s="4"/>
      <c r="N46" s="4" t="s">
        <v>48</v>
      </c>
      <c r="O46" s="4"/>
      <c r="P46" s="4"/>
      <c r="Q46" s="4"/>
      <c r="R46" s="4"/>
      <c r="S46" s="4"/>
    </row>
    <row r="47" spans="1:19" x14ac:dyDescent="0.25">
      <c r="A47" s="5">
        <v>2</v>
      </c>
      <c r="B47" s="5" t="s">
        <v>87</v>
      </c>
      <c r="C47" s="4">
        <v>0</v>
      </c>
      <c r="D47" s="5" t="s">
        <v>30</v>
      </c>
      <c r="E47" s="5" t="s">
        <v>85</v>
      </c>
      <c r="F47" s="5" t="s">
        <v>86</v>
      </c>
      <c r="G47" s="5" t="s">
        <v>36</v>
      </c>
      <c r="H47" s="4" t="s">
        <v>437</v>
      </c>
      <c r="I47" s="5"/>
      <c r="J47" s="5"/>
      <c r="K47" s="5"/>
      <c r="L47" s="5"/>
      <c r="M47" s="5"/>
      <c r="N47" s="5" t="s">
        <v>44</v>
      </c>
      <c r="O47" s="5"/>
      <c r="P47" s="5"/>
      <c r="Q47" s="5"/>
      <c r="R47" s="5"/>
      <c r="S47" s="5"/>
    </row>
    <row r="48" spans="1:19" x14ac:dyDescent="0.25">
      <c r="A48" s="7">
        <v>3</v>
      </c>
      <c r="B48" s="7" t="s">
        <v>88</v>
      </c>
      <c r="C48" s="4">
        <v>0</v>
      </c>
      <c r="D48" s="7" t="s">
        <v>30</v>
      </c>
      <c r="E48" s="7" t="s">
        <v>85</v>
      </c>
      <c r="F48" s="7" t="s">
        <v>86</v>
      </c>
      <c r="G48" s="7" t="s">
        <v>424</v>
      </c>
      <c r="H48" s="4" t="s">
        <v>437</v>
      </c>
      <c r="I48" s="7"/>
      <c r="J48" s="7"/>
      <c r="K48" s="7"/>
      <c r="L48" s="7"/>
      <c r="M48" s="7"/>
      <c r="N48" s="7" t="s">
        <v>89</v>
      </c>
      <c r="O48" s="7"/>
      <c r="P48" s="7"/>
      <c r="Q48" s="7"/>
      <c r="R48" s="7"/>
      <c r="S48" s="7"/>
    </row>
    <row r="49" spans="1:20" x14ac:dyDescent="0.25">
      <c r="A49" s="5">
        <v>2</v>
      </c>
      <c r="B49" s="5" t="s">
        <v>90</v>
      </c>
      <c r="C49" s="4">
        <v>0</v>
      </c>
      <c r="D49" s="5" t="s">
        <v>30</v>
      </c>
      <c r="E49" s="5" t="s">
        <v>85</v>
      </c>
      <c r="F49" s="5" t="s">
        <v>86</v>
      </c>
      <c r="G49" s="5" t="s">
        <v>424</v>
      </c>
      <c r="H49" s="4" t="s">
        <v>437</v>
      </c>
      <c r="I49" s="5"/>
      <c r="J49" s="5"/>
      <c r="K49" s="5"/>
      <c r="L49" s="5"/>
      <c r="M49" s="5"/>
      <c r="N49" s="5" t="s">
        <v>70</v>
      </c>
      <c r="O49" s="5"/>
      <c r="P49" s="5"/>
      <c r="Q49" s="5"/>
      <c r="R49" s="5"/>
      <c r="S49" s="5"/>
    </row>
    <row r="50" spans="1:20" x14ac:dyDescent="0.25">
      <c r="A50" s="7">
        <v>3</v>
      </c>
      <c r="B50" s="7" t="s">
        <v>91</v>
      </c>
      <c r="C50" s="4">
        <v>0</v>
      </c>
      <c r="D50" s="7" t="s">
        <v>30</v>
      </c>
      <c r="E50" s="7" t="s">
        <v>85</v>
      </c>
      <c r="F50" s="7" t="s">
        <v>86</v>
      </c>
      <c r="G50" s="7" t="s">
        <v>36</v>
      </c>
      <c r="H50" s="4" t="s">
        <v>437</v>
      </c>
      <c r="I50" s="7"/>
      <c r="J50" s="7"/>
      <c r="K50" s="7"/>
      <c r="L50" s="7"/>
      <c r="M50" s="7"/>
      <c r="N50" s="7" t="s">
        <v>81</v>
      </c>
      <c r="O50" s="7"/>
      <c r="P50" s="7"/>
      <c r="Q50" s="7"/>
      <c r="R50" s="7"/>
      <c r="S50" s="7"/>
    </row>
    <row r="51" spans="1:20" x14ac:dyDescent="0.25">
      <c r="A51" s="8">
        <v>3</v>
      </c>
      <c r="B51" s="8" t="s">
        <v>92</v>
      </c>
      <c r="C51" s="4">
        <v>0</v>
      </c>
      <c r="D51" s="8" t="s">
        <v>30</v>
      </c>
      <c r="E51" s="8" t="s">
        <v>85</v>
      </c>
      <c r="F51" s="8" t="s">
        <v>86</v>
      </c>
      <c r="G51" s="8" t="s">
        <v>36</v>
      </c>
      <c r="H51" s="4" t="s">
        <v>437</v>
      </c>
      <c r="I51" s="8"/>
      <c r="J51" s="8"/>
      <c r="K51" s="8"/>
      <c r="L51" s="8"/>
      <c r="M51" s="8"/>
      <c r="N51" s="8" t="s">
        <v>81</v>
      </c>
      <c r="O51" s="8"/>
      <c r="P51" s="8"/>
      <c r="Q51" s="8"/>
      <c r="R51" s="8"/>
      <c r="S51" s="8"/>
    </row>
    <row r="52" spans="1:20" x14ac:dyDescent="0.25">
      <c r="A52" s="5">
        <v>2</v>
      </c>
      <c r="B52" s="5" t="s">
        <v>93</v>
      </c>
      <c r="C52" s="4">
        <v>0</v>
      </c>
      <c r="D52" s="5" t="s">
        <v>30</v>
      </c>
      <c r="E52" s="5" t="s">
        <v>85</v>
      </c>
      <c r="F52" s="5" t="s">
        <v>86</v>
      </c>
      <c r="G52" s="5" t="s">
        <v>424</v>
      </c>
      <c r="H52" s="4" t="s">
        <v>437</v>
      </c>
      <c r="I52" s="5"/>
      <c r="J52" s="5"/>
      <c r="K52" s="5"/>
      <c r="L52" s="5"/>
      <c r="M52" s="5"/>
      <c r="N52" s="5" t="s">
        <v>70</v>
      </c>
      <c r="O52" s="5"/>
      <c r="P52" s="5"/>
      <c r="Q52" s="5"/>
      <c r="R52" s="5"/>
      <c r="S52" s="5"/>
    </row>
    <row r="53" spans="1:20" x14ac:dyDescent="0.25">
      <c r="A53" s="7">
        <v>3</v>
      </c>
      <c r="B53" s="7" t="s">
        <v>94</v>
      </c>
      <c r="C53" s="4">
        <v>0</v>
      </c>
      <c r="D53" s="7" t="s">
        <v>30</v>
      </c>
      <c r="E53" s="7" t="s">
        <v>85</v>
      </c>
      <c r="F53" s="7" t="s">
        <v>86</v>
      </c>
      <c r="G53" s="7" t="s">
        <v>36</v>
      </c>
      <c r="H53" s="4" t="s">
        <v>437</v>
      </c>
      <c r="I53" s="7"/>
      <c r="J53" s="7"/>
      <c r="K53" s="7"/>
      <c r="L53" s="7"/>
      <c r="M53" s="7"/>
      <c r="N53" s="7" t="s">
        <v>81</v>
      </c>
      <c r="O53" s="7"/>
      <c r="P53" s="7"/>
      <c r="Q53" s="7"/>
      <c r="R53" s="7"/>
      <c r="S53" s="7"/>
    </row>
    <row r="54" spans="1:20" x14ac:dyDescent="0.25">
      <c r="A54" s="5">
        <v>2</v>
      </c>
      <c r="B54" s="5" t="s">
        <v>95</v>
      </c>
      <c r="C54" s="4">
        <v>0</v>
      </c>
      <c r="D54" s="5" t="s">
        <v>30</v>
      </c>
      <c r="E54" s="5" t="s">
        <v>85</v>
      </c>
      <c r="F54" s="5" t="s">
        <v>86</v>
      </c>
      <c r="G54" s="5" t="s">
        <v>424</v>
      </c>
      <c r="H54" s="4" t="s">
        <v>437</v>
      </c>
      <c r="I54" s="5"/>
      <c r="J54" s="5"/>
      <c r="K54" s="5"/>
      <c r="L54" s="5"/>
      <c r="M54" s="5"/>
      <c r="N54" s="5" t="s">
        <v>81</v>
      </c>
      <c r="O54" s="5"/>
      <c r="P54" s="5"/>
      <c r="Q54" s="5"/>
      <c r="R54" s="5"/>
      <c r="S54" s="5"/>
    </row>
    <row r="55" spans="1:20" s="26" customFormat="1" x14ac:dyDescent="0.25">
      <c r="A55" s="4">
        <v>1</v>
      </c>
      <c r="B55" s="4" t="s">
        <v>96</v>
      </c>
      <c r="C55" s="4">
        <v>0</v>
      </c>
      <c r="D55" s="4" t="s">
        <v>30</v>
      </c>
      <c r="E55" s="4" t="s">
        <v>57</v>
      </c>
      <c r="F55" s="4" t="s">
        <v>55</v>
      </c>
      <c r="G55" s="4" t="s">
        <v>428</v>
      </c>
      <c r="H55" s="4"/>
      <c r="I55" s="4"/>
      <c r="J55" s="4" t="s">
        <v>48</v>
      </c>
      <c r="L55" s="4"/>
      <c r="M55" s="4"/>
      <c r="N55" s="4"/>
      <c r="O55" s="4"/>
      <c r="P55" s="4"/>
      <c r="Q55" s="4"/>
      <c r="R55" s="4"/>
      <c r="S55" s="4"/>
      <c r="T55" s="4"/>
    </row>
    <row r="56" spans="1:20" x14ac:dyDescent="0.25">
      <c r="A56" s="5">
        <v>2</v>
      </c>
      <c r="B56" s="5" t="s">
        <v>97</v>
      </c>
      <c r="C56" s="4">
        <v>0</v>
      </c>
      <c r="D56" s="5" t="s">
        <v>30</v>
      </c>
      <c r="E56" s="5" t="s">
        <v>57</v>
      </c>
      <c r="F56" s="5" t="s">
        <v>55</v>
      </c>
      <c r="G56" s="5" t="s">
        <v>36</v>
      </c>
      <c r="H56" s="5"/>
      <c r="I56" s="5"/>
      <c r="J56" s="5">
        <v>2</v>
      </c>
      <c r="K56" s="5"/>
      <c r="L56" s="5"/>
      <c r="M56" s="5"/>
      <c r="N56" s="5"/>
      <c r="O56" s="5"/>
      <c r="P56" s="5"/>
      <c r="Q56" s="5"/>
      <c r="R56" s="5"/>
      <c r="S56" s="5"/>
    </row>
    <row r="57" spans="1:20" x14ac:dyDescent="0.25">
      <c r="A57" s="6">
        <v>2</v>
      </c>
      <c r="B57" s="6" t="s">
        <v>98</v>
      </c>
      <c r="C57" s="4">
        <v>0</v>
      </c>
      <c r="D57" s="6" t="s">
        <v>30</v>
      </c>
      <c r="E57" s="6" t="s">
        <v>57</v>
      </c>
      <c r="F57" s="6" t="s">
        <v>55</v>
      </c>
      <c r="G57" s="6" t="s">
        <v>36</v>
      </c>
      <c r="H57" s="6"/>
      <c r="I57" s="6"/>
      <c r="J57" s="6">
        <v>2</v>
      </c>
      <c r="K57" s="6"/>
      <c r="L57" s="6"/>
      <c r="M57" s="6"/>
      <c r="N57" s="6"/>
      <c r="O57" s="6"/>
      <c r="P57" s="6"/>
      <c r="Q57" s="6"/>
      <c r="R57" s="6"/>
      <c r="S57" s="6"/>
    </row>
    <row r="58" spans="1:20" x14ac:dyDescent="0.25">
      <c r="A58" s="6">
        <v>2</v>
      </c>
      <c r="B58" s="6" t="s">
        <v>99</v>
      </c>
      <c r="C58" s="4">
        <v>0</v>
      </c>
      <c r="D58" s="6" t="s">
        <v>30</v>
      </c>
      <c r="E58" s="6" t="s">
        <v>57</v>
      </c>
      <c r="F58" s="6" t="s">
        <v>55</v>
      </c>
      <c r="G58" s="6" t="s">
        <v>36</v>
      </c>
      <c r="H58" s="6"/>
      <c r="I58" s="6"/>
      <c r="J58" s="6">
        <v>2</v>
      </c>
      <c r="K58" s="6"/>
      <c r="L58" s="6"/>
      <c r="M58" s="6"/>
      <c r="N58" s="6"/>
      <c r="O58" s="6"/>
      <c r="P58" s="6"/>
      <c r="Q58" s="6"/>
      <c r="R58" s="6"/>
      <c r="S58" s="6"/>
    </row>
    <row r="59" spans="1:20" x14ac:dyDescent="0.25">
      <c r="A59" s="4">
        <v>1</v>
      </c>
      <c r="B59" s="4" t="s">
        <v>100</v>
      </c>
      <c r="C59" s="4">
        <v>0</v>
      </c>
      <c r="D59" s="4" t="s">
        <v>30</v>
      </c>
      <c r="E59" s="4" t="s">
        <v>85</v>
      </c>
      <c r="F59" s="4" t="s">
        <v>55</v>
      </c>
      <c r="G59" s="4" t="s">
        <v>428</v>
      </c>
      <c r="H59" s="4" t="s">
        <v>437</v>
      </c>
      <c r="I59" s="4"/>
      <c r="J59" s="4">
        <v>1</v>
      </c>
      <c r="K59" s="4"/>
      <c r="L59" s="4"/>
      <c r="M59" s="4"/>
      <c r="N59" s="4"/>
      <c r="O59" s="4"/>
      <c r="P59" s="4"/>
      <c r="Q59" s="4"/>
      <c r="R59" s="4"/>
      <c r="S59" s="4"/>
    </row>
    <row r="60" spans="1:20" x14ac:dyDescent="0.25">
      <c r="A60" s="5">
        <v>2</v>
      </c>
      <c r="B60" s="5" t="s">
        <v>101</v>
      </c>
      <c r="C60" s="4">
        <v>0</v>
      </c>
      <c r="D60" s="5" t="s">
        <v>30</v>
      </c>
      <c r="E60" s="5" t="s">
        <v>85</v>
      </c>
      <c r="F60" s="5" t="s">
        <v>55</v>
      </c>
      <c r="G60" s="5" t="s">
        <v>36</v>
      </c>
      <c r="H60" s="4" t="s">
        <v>437</v>
      </c>
      <c r="I60" s="5"/>
      <c r="J60" s="5">
        <v>2</v>
      </c>
      <c r="K60" s="5"/>
      <c r="L60" s="5"/>
      <c r="M60" s="5"/>
      <c r="N60" s="5"/>
      <c r="O60" s="5"/>
      <c r="P60" s="5"/>
      <c r="Q60" s="5"/>
      <c r="R60" s="5"/>
      <c r="S60" s="5"/>
    </row>
    <row r="61" spans="1:20" x14ac:dyDescent="0.25">
      <c r="A61" s="6">
        <v>2</v>
      </c>
      <c r="B61" s="6" t="s">
        <v>102</v>
      </c>
      <c r="C61" s="4">
        <v>0</v>
      </c>
      <c r="D61" s="6" t="s">
        <v>30</v>
      </c>
      <c r="E61" s="6" t="s">
        <v>85</v>
      </c>
      <c r="F61" s="6" t="s">
        <v>55</v>
      </c>
      <c r="G61" s="6" t="s">
        <v>36</v>
      </c>
      <c r="H61" s="4" t="s">
        <v>437</v>
      </c>
      <c r="I61" s="6"/>
      <c r="J61" s="6">
        <v>2</v>
      </c>
      <c r="K61" s="6"/>
      <c r="L61" s="6"/>
      <c r="M61" s="6"/>
      <c r="N61" s="6"/>
      <c r="O61" s="6"/>
      <c r="P61" s="6"/>
      <c r="Q61" s="6"/>
      <c r="R61" s="6"/>
      <c r="S61" s="6"/>
    </row>
    <row r="62" spans="1:20" x14ac:dyDescent="0.25">
      <c r="A62" s="6">
        <v>2</v>
      </c>
      <c r="B62" s="6" t="s">
        <v>103</v>
      </c>
      <c r="C62" s="4">
        <v>0</v>
      </c>
      <c r="D62" s="6" t="s">
        <v>30</v>
      </c>
      <c r="E62" s="6" t="s">
        <v>85</v>
      </c>
      <c r="F62" s="6" t="s">
        <v>55</v>
      </c>
      <c r="G62" s="6" t="s">
        <v>36</v>
      </c>
      <c r="H62" s="4" t="s">
        <v>437</v>
      </c>
      <c r="I62" s="6"/>
      <c r="J62" s="6">
        <v>2</v>
      </c>
      <c r="K62" s="6"/>
      <c r="L62" s="6"/>
      <c r="M62" s="6"/>
      <c r="N62" s="6"/>
      <c r="O62" s="6"/>
      <c r="P62" s="6"/>
      <c r="Q62" s="6"/>
      <c r="R62" s="6"/>
      <c r="S62" s="6"/>
    </row>
    <row r="63" spans="1:20" x14ac:dyDescent="0.25">
      <c r="A63" s="4">
        <v>1</v>
      </c>
      <c r="B63" s="4" t="s">
        <v>104</v>
      </c>
      <c r="C63" s="4">
        <v>0</v>
      </c>
      <c r="D63" s="4" t="s">
        <v>30</v>
      </c>
      <c r="E63" s="4" t="s">
        <v>31</v>
      </c>
      <c r="F63" s="4" t="s">
        <v>55</v>
      </c>
      <c r="G63" s="4" t="s">
        <v>425</v>
      </c>
      <c r="H63" s="4" t="s">
        <v>438</v>
      </c>
      <c r="I63" s="4"/>
      <c r="J63" s="35" t="s">
        <v>11</v>
      </c>
      <c r="K63" s="4"/>
      <c r="L63" s="4"/>
      <c r="M63" s="4"/>
      <c r="N63" s="4"/>
      <c r="O63" s="4"/>
      <c r="P63" s="4"/>
      <c r="Q63" s="4"/>
      <c r="R63" s="4"/>
      <c r="S63" s="4"/>
    </row>
    <row r="64" spans="1:20" x14ac:dyDescent="0.25">
      <c r="A64" s="4">
        <v>1</v>
      </c>
      <c r="B64" s="4" t="s">
        <v>105</v>
      </c>
      <c r="C64" s="4">
        <v>0</v>
      </c>
      <c r="D64" s="4" t="s">
        <v>30</v>
      </c>
      <c r="E64" s="4" t="s">
        <v>85</v>
      </c>
      <c r="F64" s="4" t="s">
        <v>106</v>
      </c>
      <c r="G64" s="4" t="s">
        <v>429</v>
      </c>
      <c r="H64" s="4" t="s">
        <v>437</v>
      </c>
      <c r="I64" s="4"/>
      <c r="J64" s="4"/>
      <c r="K64" s="4"/>
      <c r="L64" s="4"/>
      <c r="M64" s="4"/>
      <c r="N64" s="4"/>
      <c r="O64" s="4"/>
      <c r="P64" s="4" t="s">
        <v>48</v>
      </c>
      <c r="Q64" s="4"/>
      <c r="R64" s="4"/>
      <c r="S64" s="4"/>
    </row>
    <row r="65" spans="1:19" x14ac:dyDescent="0.25">
      <c r="A65" s="5">
        <v>2</v>
      </c>
      <c r="B65" s="5" t="s">
        <v>107</v>
      </c>
      <c r="C65" s="4">
        <v>0</v>
      </c>
      <c r="D65" s="5" t="s">
        <v>30</v>
      </c>
      <c r="E65" s="5" t="s">
        <v>85</v>
      </c>
      <c r="F65" s="5" t="s">
        <v>106</v>
      </c>
      <c r="G65" s="5" t="s">
        <v>36</v>
      </c>
      <c r="H65" s="4" t="s">
        <v>437</v>
      </c>
      <c r="I65" s="5"/>
      <c r="J65" s="5"/>
      <c r="K65" s="5"/>
      <c r="L65" s="5"/>
      <c r="M65" s="5"/>
      <c r="N65" s="5"/>
      <c r="O65" s="5"/>
      <c r="P65" s="5" t="s">
        <v>44</v>
      </c>
      <c r="Q65" s="5"/>
      <c r="R65" s="5"/>
      <c r="S65" s="5"/>
    </row>
    <row r="66" spans="1:19" x14ac:dyDescent="0.25">
      <c r="A66" s="6">
        <v>2</v>
      </c>
      <c r="B66" s="6" t="s">
        <v>108</v>
      </c>
      <c r="C66" s="4">
        <v>0</v>
      </c>
      <c r="D66" s="6" t="s">
        <v>30</v>
      </c>
      <c r="E66" s="6" t="s">
        <v>85</v>
      </c>
      <c r="F66" s="6" t="s">
        <v>106</v>
      </c>
      <c r="G66" s="6" t="s">
        <v>36</v>
      </c>
      <c r="H66" s="4" t="s">
        <v>437</v>
      </c>
      <c r="I66" s="6"/>
      <c r="J66" s="6"/>
      <c r="K66" s="6"/>
      <c r="L66" s="6"/>
      <c r="M66" s="6"/>
      <c r="N66" s="6"/>
      <c r="O66" s="6"/>
      <c r="P66" s="6" t="s">
        <v>44</v>
      </c>
      <c r="Q66" s="6"/>
      <c r="R66" s="6"/>
      <c r="S66" s="6"/>
    </row>
    <row r="67" spans="1:19" x14ac:dyDescent="0.25">
      <c r="A67" s="6">
        <v>2</v>
      </c>
      <c r="B67" s="6" t="s">
        <v>109</v>
      </c>
      <c r="C67" s="4">
        <v>0</v>
      </c>
      <c r="D67" s="6" t="s">
        <v>30</v>
      </c>
      <c r="E67" s="6" t="s">
        <v>85</v>
      </c>
      <c r="F67" s="6" t="s">
        <v>106</v>
      </c>
      <c r="G67" s="6" t="s">
        <v>36</v>
      </c>
      <c r="H67" s="4" t="s">
        <v>437</v>
      </c>
      <c r="I67" s="6"/>
      <c r="J67" s="6"/>
      <c r="K67" s="6"/>
      <c r="L67" s="6"/>
      <c r="M67" s="6"/>
      <c r="N67" s="6"/>
      <c r="O67" s="6"/>
      <c r="P67" s="6" t="s">
        <v>44</v>
      </c>
      <c r="Q67" s="6"/>
      <c r="R67" s="6"/>
      <c r="S67" s="6"/>
    </row>
    <row r="68" spans="1:19" x14ac:dyDescent="0.25">
      <c r="A68" s="6">
        <v>2</v>
      </c>
      <c r="B68" s="6" t="s">
        <v>110</v>
      </c>
      <c r="C68" s="4">
        <v>0</v>
      </c>
      <c r="D68" s="6" t="s">
        <v>30</v>
      </c>
      <c r="E68" s="6" t="s">
        <v>85</v>
      </c>
      <c r="F68" s="6" t="s">
        <v>106</v>
      </c>
      <c r="G68" s="6" t="s">
        <v>36</v>
      </c>
      <c r="H68" s="4" t="s">
        <v>437</v>
      </c>
      <c r="I68" s="6"/>
      <c r="J68" s="6"/>
      <c r="K68" s="6"/>
      <c r="L68" s="6"/>
      <c r="M68" s="6"/>
      <c r="N68" s="6"/>
      <c r="O68" s="6"/>
      <c r="P68" s="6" t="s">
        <v>44</v>
      </c>
      <c r="Q68" s="6"/>
      <c r="R68" s="6"/>
      <c r="S68" s="6"/>
    </row>
    <row r="69" spans="1:19" x14ac:dyDescent="0.25">
      <c r="A69" s="6">
        <v>2</v>
      </c>
      <c r="B69" s="6" t="s">
        <v>111</v>
      </c>
      <c r="C69" s="4">
        <v>0</v>
      </c>
      <c r="D69" s="6" t="s">
        <v>30</v>
      </c>
      <c r="E69" s="6" t="s">
        <v>85</v>
      </c>
      <c r="F69" s="6" t="s">
        <v>106</v>
      </c>
      <c r="G69" s="6" t="s">
        <v>36</v>
      </c>
      <c r="H69" s="4" t="s">
        <v>437</v>
      </c>
      <c r="I69" s="6"/>
      <c r="J69" s="6"/>
      <c r="K69" s="6"/>
      <c r="L69" s="6"/>
      <c r="M69" s="6"/>
      <c r="N69" s="6"/>
      <c r="O69" s="6"/>
      <c r="P69" s="6" t="s">
        <v>44</v>
      </c>
      <c r="Q69" s="6"/>
      <c r="R69" s="6"/>
      <c r="S69" s="6"/>
    </row>
    <row r="70" spans="1:19" x14ac:dyDescent="0.25">
      <c r="A70" s="6">
        <v>2</v>
      </c>
      <c r="B70" s="6" t="s">
        <v>112</v>
      </c>
      <c r="C70" s="4">
        <v>0</v>
      </c>
      <c r="D70" s="6" t="s">
        <v>30</v>
      </c>
      <c r="E70" s="6" t="s">
        <v>85</v>
      </c>
      <c r="F70" s="6" t="s">
        <v>106</v>
      </c>
      <c r="G70" s="6" t="s">
        <v>36</v>
      </c>
      <c r="H70" s="4" t="s">
        <v>437</v>
      </c>
      <c r="I70" s="6"/>
      <c r="J70" s="6"/>
      <c r="K70" s="6"/>
      <c r="L70" s="6"/>
      <c r="M70" s="6"/>
      <c r="N70" s="6"/>
      <c r="O70" s="6"/>
      <c r="P70" s="6" t="s">
        <v>44</v>
      </c>
      <c r="Q70" s="6"/>
      <c r="R70" s="6"/>
      <c r="S70" s="6"/>
    </row>
    <row r="71" spans="1:19" x14ac:dyDescent="0.25">
      <c r="A71" s="6">
        <v>2</v>
      </c>
      <c r="B71" s="6" t="s">
        <v>113</v>
      </c>
      <c r="C71" s="4">
        <v>0</v>
      </c>
      <c r="D71" s="6" t="s">
        <v>30</v>
      </c>
      <c r="E71" s="6" t="s">
        <v>85</v>
      </c>
      <c r="F71" s="6" t="s">
        <v>106</v>
      </c>
      <c r="G71" s="6" t="s">
        <v>36</v>
      </c>
      <c r="H71" s="4" t="s">
        <v>437</v>
      </c>
      <c r="I71" s="6"/>
      <c r="J71" s="6"/>
      <c r="K71" s="6"/>
      <c r="L71" s="6"/>
      <c r="M71" s="6"/>
      <c r="N71" s="6"/>
      <c r="O71" s="6"/>
      <c r="P71" s="6" t="s">
        <v>44</v>
      </c>
      <c r="Q71" s="6"/>
      <c r="R71" s="6"/>
      <c r="S71" s="6"/>
    </row>
    <row r="72" spans="1:19" x14ac:dyDescent="0.25">
      <c r="A72" s="4">
        <v>1</v>
      </c>
      <c r="B72" s="4" t="s">
        <v>114</v>
      </c>
      <c r="C72" s="4">
        <v>0</v>
      </c>
      <c r="D72" s="4" t="s">
        <v>30</v>
      </c>
      <c r="E72" s="4" t="s">
        <v>85</v>
      </c>
      <c r="F72" s="4" t="s">
        <v>47</v>
      </c>
      <c r="G72" s="4" t="s">
        <v>39</v>
      </c>
      <c r="H72" s="4" t="s">
        <v>437</v>
      </c>
      <c r="I72" s="4"/>
      <c r="J72" s="4"/>
      <c r="K72" s="4"/>
      <c r="L72" s="4"/>
      <c r="M72" s="4"/>
      <c r="N72" s="4"/>
      <c r="O72" s="4"/>
      <c r="P72" s="4"/>
      <c r="Q72" s="4"/>
      <c r="R72" s="4"/>
      <c r="S72" s="4" t="s">
        <v>70</v>
      </c>
    </row>
    <row r="73" spans="1:19" x14ac:dyDescent="0.25">
      <c r="A73" s="4">
        <v>1</v>
      </c>
      <c r="B73" s="4" t="s">
        <v>117</v>
      </c>
      <c r="C73" s="4">
        <v>0</v>
      </c>
      <c r="D73" s="4" t="s">
        <v>30</v>
      </c>
      <c r="E73" s="4" t="s">
        <v>118</v>
      </c>
      <c r="F73" s="4" t="s">
        <v>119</v>
      </c>
      <c r="G73" s="4" t="s">
        <v>423</v>
      </c>
      <c r="H73" s="4" t="s">
        <v>438</v>
      </c>
      <c r="I73" s="4"/>
      <c r="J73" s="4"/>
      <c r="K73" s="4"/>
      <c r="L73" s="4"/>
      <c r="M73" s="4"/>
      <c r="N73" s="4"/>
      <c r="O73" s="4"/>
      <c r="P73" s="4"/>
      <c r="Q73" s="4"/>
      <c r="R73" s="4" t="s">
        <v>48</v>
      </c>
      <c r="S73" s="4"/>
    </row>
    <row r="74" spans="1:19" x14ac:dyDescent="0.25">
      <c r="A74" s="5">
        <v>2</v>
      </c>
      <c r="B74" s="5" t="s">
        <v>120</v>
      </c>
      <c r="C74" s="4">
        <v>0</v>
      </c>
      <c r="D74" s="5" t="s">
        <v>30</v>
      </c>
      <c r="E74" s="5" t="s">
        <v>57</v>
      </c>
      <c r="F74" s="4" t="s">
        <v>119</v>
      </c>
      <c r="G74" s="5" t="s">
        <v>36</v>
      </c>
      <c r="H74" s="4" t="s">
        <v>438</v>
      </c>
      <c r="I74" s="5"/>
      <c r="J74" s="5"/>
      <c r="K74" s="5"/>
      <c r="L74" s="5"/>
      <c r="M74" s="5"/>
      <c r="N74" s="5"/>
      <c r="O74" s="5"/>
      <c r="P74" s="5"/>
      <c r="Q74" s="5"/>
      <c r="R74" s="5">
        <v>2</v>
      </c>
      <c r="S74" s="5"/>
    </row>
    <row r="75" spans="1:19" x14ac:dyDescent="0.25">
      <c r="A75" s="7">
        <v>3</v>
      </c>
      <c r="B75" s="7" t="s">
        <v>121</v>
      </c>
      <c r="C75" s="4">
        <v>0</v>
      </c>
      <c r="D75" s="7" t="s">
        <v>30</v>
      </c>
      <c r="E75" s="7" t="s">
        <v>57</v>
      </c>
      <c r="F75" s="4" t="s">
        <v>119</v>
      </c>
      <c r="G75" s="7" t="s">
        <v>52</v>
      </c>
      <c r="H75" s="4" t="s">
        <v>438</v>
      </c>
      <c r="I75" s="7" t="s">
        <v>36</v>
      </c>
      <c r="J75" s="7" t="s">
        <v>36</v>
      </c>
      <c r="K75" s="7" t="s">
        <v>36</v>
      </c>
      <c r="L75" s="7" t="s">
        <v>36</v>
      </c>
      <c r="M75" s="7" t="s">
        <v>36</v>
      </c>
      <c r="N75" s="7" t="s">
        <v>36</v>
      </c>
      <c r="O75" s="7" t="s">
        <v>36</v>
      </c>
      <c r="P75" s="7" t="s">
        <v>36</v>
      </c>
      <c r="Q75" s="7" t="s">
        <v>36</v>
      </c>
      <c r="R75" s="7">
        <v>0</v>
      </c>
      <c r="S75" s="7" t="s">
        <v>36</v>
      </c>
    </row>
    <row r="76" spans="1:19" x14ac:dyDescent="0.25">
      <c r="A76" s="8">
        <v>3</v>
      </c>
      <c r="B76" s="8" t="s">
        <v>122</v>
      </c>
      <c r="C76" s="4">
        <v>0</v>
      </c>
      <c r="D76" s="8" t="s">
        <v>30</v>
      </c>
      <c r="E76" s="8" t="s">
        <v>57</v>
      </c>
      <c r="F76" s="4" t="s">
        <v>119</v>
      </c>
      <c r="G76" s="8" t="s">
        <v>52</v>
      </c>
      <c r="H76" s="4" t="s">
        <v>438</v>
      </c>
      <c r="I76" s="8" t="s">
        <v>36</v>
      </c>
      <c r="J76" s="8" t="s">
        <v>36</v>
      </c>
      <c r="K76" s="8" t="s">
        <v>36</v>
      </c>
      <c r="L76" s="8" t="s">
        <v>36</v>
      </c>
      <c r="M76" s="8" t="s">
        <v>36</v>
      </c>
      <c r="N76" s="8" t="s">
        <v>36</v>
      </c>
      <c r="O76" s="8" t="s">
        <v>36</v>
      </c>
      <c r="P76" s="8" t="s">
        <v>36</v>
      </c>
      <c r="Q76" s="8" t="s">
        <v>36</v>
      </c>
      <c r="R76" s="8" t="s">
        <v>36</v>
      </c>
      <c r="S76" s="8" t="s">
        <v>36</v>
      </c>
    </row>
    <row r="77" spans="1:19" x14ac:dyDescent="0.25">
      <c r="A77" s="5">
        <v>2</v>
      </c>
      <c r="B77" s="5" t="s">
        <v>123</v>
      </c>
      <c r="C77" s="4">
        <v>0</v>
      </c>
      <c r="D77" s="5" t="s">
        <v>30</v>
      </c>
      <c r="E77" s="5" t="s">
        <v>124</v>
      </c>
      <c r="F77" s="4" t="s">
        <v>119</v>
      </c>
      <c r="G77" s="5" t="s">
        <v>36</v>
      </c>
      <c r="H77" s="4" t="s">
        <v>438</v>
      </c>
      <c r="I77" s="5"/>
      <c r="J77" s="5"/>
      <c r="K77" s="5"/>
      <c r="L77" s="5"/>
      <c r="M77" s="5"/>
      <c r="N77" s="5"/>
      <c r="O77" s="5"/>
      <c r="P77" s="5"/>
      <c r="Q77" s="5"/>
      <c r="R77" s="5">
        <v>2</v>
      </c>
      <c r="S77" s="5"/>
    </row>
    <row r="78" spans="1:19" x14ac:dyDescent="0.25">
      <c r="A78" s="7">
        <v>3</v>
      </c>
      <c r="B78" s="7" t="s">
        <v>125</v>
      </c>
      <c r="C78" s="4">
        <v>0</v>
      </c>
      <c r="D78" s="7" t="s">
        <v>30</v>
      </c>
      <c r="E78" s="7" t="s">
        <v>124</v>
      </c>
      <c r="F78" s="7" t="s">
        <v>119</v>
      </c>
      <c r="G78" s="7" t="s">
        <v>52</v>
      </c>
      <c r="H78" s="4" t="s">
        <v>438</v>
      </c>
      <c r="I78" s="7" t="s">
        <v>36</v>
      </c>
      <c r="J78" s="7" t="s">
        <v>36</v>
      </c>
      <c r="K78" s="7" t="s">
        <v>36</v>
      </c>
      <c r="L78" s="7" t="s">
        <v>36</v>
      </c>
      <c r="M78" s="7" t="s">
        <v>36</v>
      </c>
      <c r="N78" s="7" t="s">
        <v>36</v>
      </c>
      <c r="O78" s="7" t="s">
        <v>36</v>
      </c>
      <c r="P78" s="7" t="s">
        <v>36</v>
      </c>
      <c r="Q78" s="7" t="s">
        <v>36</v>
      </c>
      <c r="R78" s="7" t="s">
        <v>36</v>
      </c>
      <c r="S78" s="7" t="s">
        <v>36</v>
      </c>
    </row>
    <row r="79" spans="1:19" x14ac:dyDescent="0.25">
      <c r="A79" s="8">
        <v>3</v>
      </c>
      <c r="B79" s="8" t="s">
        <v>126</v>
      </c>
      <c r="C79" s="4">
        <v>0</v>
      </c>
      <c r="D79" s="8" t="s">
        <v>30</v>
      </c>
      <c r="E79" s="8" t="s">
        <v>124</v>
      </c>
      <c r="F79" s="8" t="s">
        <v>119</v>
      </c>
      <c r="G79" s="8" t="s">
        <v>52</v>
      </c>
      <c r="H79" s="4" t="s">
        <v>438</v>
      </c>
      <c r="I79" s="8" t="s">
        <v>36</v>
      </c>
      <c r="J79" s="8" t="s">
        <v>36</v>
      </c>
      <c r="K79" s="8" t="s">
        <v>36</v>
      </c>
      <c r="L79" s="8" t="s">
        <v>36</v>
      </c>
      <c r="M79" s="8" t="s">
        <v>36</v>
      </c>
      <c r="N79" s="8" t="s">
        <v>36</v>
      </c>
      <c r="O79" s="8" t="s">
        <v>36</v>
      </c>
      <c r="P79" s="8" t="s">
        <v>36</v>
      </c>
      <c r="Q79" s="8" t="s">
        <v>36</v>
      </c>
      <c r="R79" s="8" t="s">
        <v>36</v>
      </c>
      <c r="S79" s="8" t="s">
        <v>36</v>
      </c>
    </row>
    <row r="80" spans="1:19" x14ac:dyDescent="0.25">
      <c r="A80" s="4">
        <v>1</v>
      </c>
      <c r="B80" s="4" t="s">
        <v>130</v>
      </c>
      <c r="C80" s="4">
        <v>0</v>
      </c>
      <c r="D80" s="4" t="s">
        <v>30</v>
      </c>
      <c r="E80" s="4" t="s">
        <v>57</v>
      </c>
      <c r="F80" s="4" t="s">
        <v>131</v>
      </c>
      <c r="G80" s="4" t="s">
        <v>39</v>
      </c>
      <c r="H80" s="4"/>
      <c r="I80" s="4"/>
      <c r="J80" s="4"/>
      <c r="K80" s="4"/>
      <c r="L80" s="4" t="s">
        <v>48</v>
      </c>
      <c r="M80" s="4"/>
      <c r="N80" s="4"/>
      <c r="O80" s="4"/>
      <c r="P80" s="4"/>
      <c r="Q80" s="4"/>
      <c r="R80" s="4"/>
      <c r="S80" s="4"/>
    </row>
    <row r="81" spans="1:19" x14ac:dyDescent="0.25">
      <c r="A81" s="5">
        <v>2</v>
      </c>
      <c r="B81" s="5" t="s">
        <v>132</v>
      </c>
      <c r="C81" s="4">
        <v>0</v>
      </c>
      <c r="D81" s="5" t="s">
        <v>30</v>
      </c>
      <c r="E81" s="5" t="s">
        <v>57</v>
      </c>
      <c r="F81" s="5" t="s">
        <v>133</v>
      </c>
      <c r="G81" s="5" t="s">
        <v>134</v>
      </c>
      <c r="H81" s="5"/>
      <c r="I81" s="5"/>
      <c r="J81" s="5"/>
      <c r="K81" s="5"/>
      <c r="L81" s="5" t="s">
        <v>44</v>
      </c>
      <c r="M81" s="5"/>
      <c r="N81" s="5"/>
      <c r="O81" s="5"/>
      <c r="P81" s="5"/>
      <c r="Q81" s="5"/>
      <c r="R81" s="5"/>
      <c r="S81" s="5"/>
    </row>
    <row r="82" spans="1:19" x14ac:dyDescent="0.25">
      <c r="A82" s="7">
        <v>3</v>
      </c>
      <c r="B82" s="7" t="s">
        <v>135</v>
      </c>
      <c r="C82" s="4">
        <v>0</v>
      </c>
      <c r="D82" s="7" t="s">
        <v>30</v>
      </c>
      <c r="E82" s="7" t="s">
        <v>57</v>
      </c>
      <c r="F82" s="7" t="s">
        <v>133</v>
      </c>
      <c r="G82" s="7" t="s">
        <v>424</v>
      </c>
      <c r="H82" s="7"/>
      <c r="I82" s="7"/>
      <c r="J82" s="7"/>
      <c r="K82" s="7"/>
      <c r="L82" s="7" t="s">
        <v>73</v>
      </c>
      <c r="M82" s="7"/>
      <c r="N82" s="7"/>
      <c r="O82" s="7"/>
      <c r="P82" s="7"/>
      <c r="Q82" s="7"/>
      <c r="R82" s="7"/>
      <c r="S82" s="7"/>
    </row>
    <row r="83" spans="1:19" x14ac:dyDescent="0.25">
      <c r="A83" s="8">
        <v>3</v>
      </c>
      <c r="B83" s="8" t="s">
        <v>136</v>
      </c>
      <c r="C83" s="4">
        <v>0</v>
      </c>
      <c r="D83" s="8" t="s">
        <v>30</v>
      </c>
      <c r="E83" s="8" t="s">
        <v>57</v>
      </c>
      <c r="F83" s="8" t="s">
        <v>132</v>
      </c>
      <c r="G83" s="8" t="s">
        <v>424</v>
      </c>
      <c r="H83" s="8"/>
      <c r="I83" s="8" t="s">
        <v>36</v>
      </c>
      <c r="J83" s="8" t="s">
        <v>36</v>
      </c>
      <c r="K83" s="8" t="s">
        <v>36</v>
      </c>
      <c r="L83" s="8" t="s">
        <v>36</v>
      </c>
      <c r="M83" s="8" t="s">
        <v>36</v>
      </c>
      <c r="N83" s="8" t="s">
        <v>36</v>
      </c>
      <c r="O83" s="8" t="s">
        <v>36</v>
      </c>
      <c r="P83" s="8" t="s">
        <v>36</v>
      </c>
      <c r="Q83" s="8" t="s">
        <v>36</v>
      </c>
      <c r="R83" s="8" t="s">
        <v>36</v>
      </c>
      <c r="S83" s="8" t="s">
        <v>36</v>
      </c>
    </row>
    <row r="84" spans="1:19" x14ac:dyDescent="0.25">
      <c r="A84" s="9">
        <v>4</v>
      </c>
      <c r="B84" s="9" t="s">
        <v>137</v>
      </c>
      <c r="C84" s="4">
        <v>0</v>
      </c>
      <c r="D84" s="9" t="s">
        <v>30</v>
      </c>
      <c r="E84" s="9" t="s">
        <v>57</v>
      </c>
      <c r="F84" s="9" t="s">
        <v>133</v>
      </c>
      <c r="G84" s="9" t="s">
        <v>36</v>
      </c>
      <c r="H84" s="9"/>
      <c r="I84" s="9"/>
      <c r="J84" s="9"/>
      <c r="K84" s="9"/>
      <c r="L84" s="9" t="s">
        <v>73</v>
      </c>
      <c r="M84" s="9"/>
      <c r="N84" s="9"/>
      <c r="O84" s="9"/>
      <c r="P84" s="9"/>
      <c r="Q84" s="9"/>
      <c r="R84" s="9"/>
      <c r="S84" s="9"/>
    </row>
    <row r="85" spans="1:19" x14ac:dyDescent="0.25">
      <c r="A85" s="10">
        <v>4</v>
      </c>
      <c r="B85" s="10" t="s">
        <v>138</v>
      </c>
      <c r="C85" s="4">
        <v>0</v>
      </c>
      <c r="D85" s="10" t="s">
        <v>30</v>
      </c>
      <c r="E85" s="10" t="s">
        <v>57</v>
      </c>
      <c r="F85" s="10" t="s">
        <v>133</v>
      </c>
      <c r="G85" s="10" t="s">
        <v>36</v>
      </c>
      <c r="H85" s="10"/>
      <c r="I85" s="10"/>
      <c r="J85" s="10"/>
      <c r="K85" s="10"/>
      <c r="L85" s="10" t="s">
        <v>73</v>
      </c>
      <c r="M85" s="10"/>
      <c r="N85" s="10"/>
      <c r="O85" s="10"/>
      <c r="P85" s="10"/>
      <c r="Q85" s="10"/>
      <c r="R85" s="10"/>
      <c r="S85" s="10"/>
    </row>
    <row r="86" spans="1:19" x14ac:dyDescent="0.25">
      <c r="A86" s="7">
        <v>3</v>
      </c>
      <c r="B86" s="7" t="s">
        <v>139</v>
      </c>
      <c r="C86" s="4">
        <v>0</v>
      </c>
      <c r="D86" s="7" t="s">
        <v>30</v>
      </c>
      <c r="E86" s="7" t="s">
        <v>57</v>
      </c>
      <c r="F86" s="7" t="s">
        <v>132</v>
      </c>
      <c r="G86" s="7" t="s">
        <v>424</v>
      </c>
      <c r="H86" s="7"/>
      <c r="I86" s="7" t="s">
        <v>36</v>
      </c>
      <c r="J86" s="7" t="s">
        <v>36</v>
      </c>
      <c r="K86" s="7" t="s">
        <v>36</v>
      </c>
      <c r="L86" s="7" t="s">
        <v>36</v>
      </c>
      <c r="M86" s="7" t="s">
        <v>36</v>
      </c>
      <c r="N86" s="7" t="s">
        <v>36</v>
      </c>
      <c r="O86" s="7" t="s">
        <v>36</v>
      </c>
      <c r="P86" s="7" t="s">
        <v>36</v>
      </c>
      <c r="Q86" s="7" t="s">
        <v>36</v>
      </c>
      <c r="R86" s="7" t="s">
        <v>36</v>
      </c>
      <c r="S86" s="7" t="s">
        <v>36</v>
      </c>
    </row>
    <row r="87" spans="1:19" x14ac:dyDescent="0.25">
      <c r="A87" s="9">
        <v>4</v>
      </c>
      <c r="B87" s="9" t="s">
        <v>140</v>
      </c>
      <c r="C87" s="4">
        <v>0</v>
      </c>
      <c r="D87" s="9" t="s">
        <v>30</v>
      </c>
      <c r="E87" s="9" t="s">
        <v>57</v>
      </c>
      <c r="F87" s="9" t="s">
        <v>133</v>
      </c>
      <c r="G87" s="9" t="s">
        <v>36</v>
      </c>
      <c r="H87" s="9"/>
      <c r="I87" s="9"/>
      <c r="J87" s="9"/>
      <c r="K87" s="9"/>
      <c r="L87" s="9" t="s">
        <v>73</v>
      </c>
      <c r="M87" s="9"/>
      <c r="N87" s="9"/>
      <c r="O87" s="9"/>
      <c r="P87" s="9"/>
      <c r="Q87" s="9"/>
      <c r="R87" s="9"/>
      <c r="S87" s="9"/>
    </row>
    <row r="88" spans="1:19" x14ac:dyDescent="0.25">
      <c r="A88" s="10">
        <v>4</v>
      </c>
      <c r="B88" s="10" t="s">
        <v>141</v>
      </c>
      <c r="C88" s="4">
        <v>0</v>
      </c>
      <c r="D88" s="10" t="s">
        <v>30</v>
      </c>
      <c r="E88" s="10" t="s">
        <v>57</v>
      </c>
      <c r="F88" s="10" t="s">
        <v>133</v>
      </c>
      <c r="G88" s="10" t="s">
        <v>36</v>
      </c>
      <c r="H88" s="10"/>
      <c r="I88" s="10"/>
      <c r="J88" s="10"/>
      <c r="K88" s="10"/>
      <c r="L88" s="10" t="s">
        <v>73</v>
      </c>
      <c r="M88" s="10"/>
      <c r="N88" s="10"/>
      <c r="O88" s="10"/>
      <c r="P88" s="10"/>
      <c r="Q88" s="10"/>
      <c r="R88" s="10"/>
      <c r="S88" s="10"/>
    </row>
    <row r="89" spans="1:19" x14ac:dyDescent="0.25">
      <c r="A89" s="7">
        <v>3</v>
      </c>
      <c r="B89" s="7" t="s">
        <v>142</v>
      </c>
      <c r="C89" s="4">
        <v>0</v>
      </c>
      <c r="D89" s="7" t="s">
        <v>30</v>
      </c>
      <c r="E89" s="7" t="s">
        <v>57</v>
      </c>
      <c r="F89" s="7" t="s">
        <v>133</v>
      </c>
      <c r="G89" s="7" t="s">
        <v>424</v>
      </c>
      <c r="H89" s="7"/>
      <c r="I89" s="7"/>
      <c r="J89" s="7"/>
      <c r="K89" s="7"/>
      <c r="L89" s="7" t="s">
        <v>73</v>
      </c>
      <c r="M89" s="7"/>
      <c r="N89" s="7"/>
      <c r="O89" s="7"/>
      <c r="P89" s="7"/>
      <c r="Q89" s="7"/>
      <c r="R89" s="7"/>
      <c r="S89" s="7"/>
    </row>
    <row r="90" spans="1:19" x14ac:dyDescent="0.25">
      <c r="A90" s="5">
        <v>2</v>
      </c>
      <c r="B90" s="5" t="s">
        <v>143</v>
      </c>
      <c r="C90" s="4">
        <v>0</v>
      </c>
      <c r="D90" s="5" t="s">
        <v>30</v>
      </c>
      <c r="E90" s="5" t="s">
        <v>57</v>
      </c>
      <c r="F90" s="5" t="s">
        <v>38</v>
      </c>
      <c r="G90" s="5" t="s">
        <v>425</v>
      </c>
      <c r="H90" s="5"/>
      <c r="I90" s="5"/>
      <c r="J90" s="5"/>
      <c r="K90" s="5"/>
      <c r="L90" s="5" t="s">
        <v>70</v>
      </c>
      <c r="M90" s="5"/>
      <c r="N90" s="5"/>
      <c r="O90" s="5"/>
      <c r="P90" s="5"/>
      <c r="Q90" s="5"/>
      <c r="R90" s="5"/>
      <c r="S90" s="5"/>
    </row>
    <row r="91" spans="1:19" x14ac:dyDescent="0.25">
      <c r="A91" s="6">
        <v>2</v>
      </c>
      <c r="B91" s="6" t="s">
        <v>144</v>
      </c>
      <c r="C91" s="4">
        <v>0</v>
      </c>
      <c r="D91" s="6" t="s">
        <v>30</v>
      </c>
      <c r="E91" s="6" t="s">
        <v>57</v>
      </c>
      <c r="F91" s="6" t="s">
        <v>38</v>
      </c>
      <c r="G91" s="6" t="s">
        <v>425</v>
      </c>
      <c r="H91" s="6"/>
      <c r="I91" s="6"/>
      <c r="J91" s="6"/>
      <c r="K91" s="6"/>
      <c r="L91" s="6" t="s">
        <v>70</v>
      </c>
      <c r="M91" s="6"/>
      <c r="N91" s="6"/>
      <c r="O91" s="6"/>
      <c r="P91" s="6"/>
      <c r="Q91" s="6"/>
      <c r="R91" s="6"/>
      <c r="S91" s="6"/>
    </row>
    <row r="92" spans="1:19" x14ac:dyDescent="0.25">
      <c r="A92" s="6">
        <v>2</v>
      </c>
      <c r="B92" s="6" t="s">
        <v>145</v>
      </c>
      <c r="C92" s="4">
        <v>0</v>
      </c>
      <c r="D92" s="6" t="s">
        <v>30</v>
      </c>
      <c r="E92" s="6" t="s">
        <v>57</v>
      </c>
      <c r="F92" s="6" t="s">
        <v>38</v>
      </c>
      <c r="G92" s="6" t="s">
        <v>36</v>
      </c>
      <c r="H92" s="6"/>
      <c r="I92" s="6"/>
      <c r="J92" s="6"/>
      <c r="K92" s="6"/>
      <c r="L92" s="6" t="s">
        <v>73</v>
      </c>
      <c r="M92" s="6"/>
      <c r="N92" s="6"/>
      <c r="O92" s="6"/>
      <c r="P92" s="6"/>
      <c r="Q92" s="6"/>
      <c r="R92" s="6"/>
      <c r="S92" s="6"/>
    </row>
    <row r="93" spans="1:19" x14ac:dyDescent="0.25">
      <c r="A93" s="4">
        <v>1</v>
      </c>
      <c r="B93" s="4" t="s">
        <v>146</v>
      </c>
      <c r="C93" s="4">
        <v>0</v>
      </c>
      <c r="D93" s="4" t="s">
        <v>30</v>
      </c>
      <c r="E93" s="4" t="s">
        <v>147</v>
      </c>
      <c r="F93" s="4" t="s">
        <v>147</v>
      </c>
      <c r="G93" s="4" t="s">
        <v>424</v>
      </c>
      <c r="H93" s="4"/>
      <c r="I93" s="4"/>
      <c r="J93" s="4"/>
      <c r="K93" s="4"/>
      <c r="L93" s="4"/>
      <c r="M93" s="4"/>
      <c r="N93" s="4"/>
      <c r="O93" s="4"/>
      <c r="P93" s="4"/>
      <c r="Q93" s="4">
        <v>2</v>
      </c>
      <c r="R93" s="4"/>
      <c r="S93" s="4"/>
    </row>
    <row r="94" spans="1:19" x14ac:dyDescent="0.25">
      <c r="A94" s="4">
        <v>1</v>
      </c>
      <c r="B94" s="4" t="s">
        <v>148</v>
      </c>
      <c r="C94" s="4">
        <v>0</v>
      </c>
      <c r="D94" s="4" t="s">
        <v>30</v>
      </c>
      <c r="E94" s="4" t="s">
        <v>147</v>
      </c>
      <c r="F94" s="4" t="s">
        <v>149</v>
      </c>
      <c r="G94" s="4" t="s">
        <v>424</v>
      </c>
      <c r="H94" s="4"/>
      <c r="I94" s="4"/>
      <c r="J94" s="4"/>
      <c r="K94" s="4"/>
      <c r="L94" s="4"/>
      <c r="M94" s="4"/>
      <c r="N94" s="4"/>
      <c r="O94" s="4"/>
      <c r="P94" s="4"/>
      <c r="Q94" s="4">
        <v>2</v>
      </c>
      <c r="R94" s="4"/>
      <c r="S94" s="4"/>
    </row>
    <row r="95" spans="1:19" x14ac:dyDescent="0.25">
      <c r="A95" s="4">
        <v>1</v>
      </c>
      <c r="B95" s="4" t="s">
        <v>150</v>
      </c>
      <c r="C95" s="4">
        <v>0</v>
      </c>
      <c r="D95" s="4" t="s">
        <v>30</v>
      </c>
      <c r="E95" s="4" t="s">
        <v>147</v>
      </c>
      <c r="F95" s="4" t="s">
        <v>151</v>
      </c>
      <c r="G95" s="4" t="s">
        <v>424</v>
      </c>
      <c r="H95" s="4"/>
      <c r="I95" s="4"/>
      <c r="J95" s="4"/>
      <c r="K95" s="4"/>
      <c r="L95" s="4"/>
      <c r="M95" s="4"/>
      <c r="N95" s="4"/>
      <c r="O95" s="4"/>
      <c r="P95" s="4"/>
      <c r="Q95" s="4">
        <v>2</v>
      </c>
      <c r="R95" s="4"/>
      <c r="S95" s="4"/>
    </row>
    <row r="96" spans="1:19" x14ac:dyDescent="0.25">
      <c r="A96" s="4">
        <v>1</v>
      </c>
      <c r="B96" s="4" t="s">
        <v>152</v>
      </c>
      <c r="C96" s="4">
        <v>0</v>
      </c>
      <c r="D96" s="4" t="s">
        <v>30</v>
      </c>
      <c r="E96" s="4" t="s">
        <v>147</v>
      </c>
      <c r="F96" s="4" t="s">
        <v>153</v>
      </c>
      <c r="G96" s="4" t="s">
        <v>424</v>
      </c>
      <c r="H96" s="4"/>
      <c r="I96" s="4"/>
      <c r="J96" s="4"/>
      <c r="K96" s="4"/>
      <c r="L96" s="4"/>
      <c r="M96" s="4"/>
      <c r="N96" s="4"/>
      <c r="O96" s="4"/>
      <c r="P96" s="4"/>
      <c r="Q96" s="4">
        <v>2</v>
      </c>
      <c r="R96" s="4"/>
      <c r="S96" s="4"/>
    </row>
    <row r="97" spans="1:153" x14ac:dyDescent="0.25">
      <c r="A97" s="4">
        <v>1</v>
      </c>
      <c r="B97" s="4" t="s">
        <v>154</v>
      </c>
      <c r="C97" s="4">
        <v>0</v>
      </c>
      <c r="D97" s="4" t="s">
        <v>30</v>
      </c>
      <c r="E97" s="4" t="s">
        <v>147</v>
      </c>
      <c r="F97" s="4" t="s">
        <v>153</v>
      </c>
      <c r="G97" s="4" t="s">
        <v>424</v>
      </c>
      <c r="H97" s="4"/>
      <c r="I97" s="4"/>
      <c r="J97" s="4"/>
      <c r="K97" s="4"/>
      <c r="L97" s="4"/>
      <c r="M97" s="4"/>
      <c r="N97" s="4"/>
      <c r="O97" s="4"/>
      <c r="P97" s="4"/>
      <c r="Q97" s="4">
        <v>2</v>
      </c>
      <c r="R97" s="4"/>
      <c r="S97" s="4"/>
    </row>
    <row r="98" spans="1:153" x14ac:dyDescent="0.25">
      <c r="A98" s="4">
        <v>1</v>
      </c>
      <c r="B98" s="4" t="s">
        <v>155</v>
      </c>
      <c r="C98" s="4">
        <v>0</v>
      </c>
      <c r="D98" s="4" t="s">
        <v>30</v>
      </c>
      <c r="E98" s="4" t="s">
        <v>31</v>
      </c>
      <c r="F98" s="4" t="s">
        <v>156</v>
      </c>
      <c r="G98" s="4" t="s">
        <v>39</v>
      </c>
      <c r="H98" s="4" t="s">
        <v>438</v>
      </c>
      <c r="I98" s="4"/>
      <c r="J98" s="4"/>
      <c r="K98" s="4"/>
      <c r="L98" s="4"/>
      <c r="M98" s="4" t="s">
        <v>48</v>
      </c>
      <c r="N98" s="4"/>
      <c r="O98" s="4"/>
      <c r="P98" s="4"/>
      <c r="Q98" s="4"/>
      <c r="R98" s="4"/>
      <c r="S98" s="4"/>
    </row>
    <row r="99" spans="1:153" x14ac:dyDescent="0.25">
      <c r="A99" s="5">
        <v>2</v>
      </c>
      <c r="B99" s="5" t="s">
        <v>157</v>
      </c>
      <c r="C99" s="4">
        <v>0</v>
      </c>
      <c r="D99" s="5" t="s">
        <v>30</v>
      </c>
      <c r="E99" s="5" t="s">
        <v>31</v>
      </c>
      <c r="F99" s="5" t="s">
        <v>116</v>
      </c>
      <c r="G99" s="5" t="s">
        <v>425</v>
      </c>
      <c r="H99" s="4" t="s">
        <v>438</v>
      </c>
      <c r="I99" s="5"/>
      <c r="J99" s="5"/>
      <c r="K99" s="5"/>
      <c r="L99" s="5"/>
      <c r="M99" s="6" t="s">
        <v>70</v>
      </c>
      <c r="N99" s="5"/>
      <c r="O99" s="5"/>
      <c r="P99" s="5"/>
      <c r="Q99" s="5"/>
      <c r="R99" s="5"/>
      <c r="S99" s="5"/>
    </row>
    <row r="100" spans="1:153" x14ac:dyDescent="0.25">
      <c r="A100" s="6">
        <v>2</v>
      </c>
      <c r="B100" s="6" t="s">
        <v>158</v>
      </c>
      <c r="C100" s="4">
        <v>0</v>
      </c>
      <c r="D100" s="6" t="s">
        <v>30</v>
      </c>
      <c r="E100" s="6" t="s">
        <v>31</v>
      </c>
      <c r="F100" s="6" t="s">
        <v>116</v>
      </c>
      <c r="G100" s="6" t="s">
        <v>425</v>
      </c>
      <c r="H100" s="4" t="s">
        <v>438</v>
      </c>
      <c r="I100" s="6"/>
      <c r="J100" s="6"/>
      <c r="K100" s="6"/>
      <c r="L100" s="6"/>
      <c r="M100" s="6" t="s">
        <v>70</v>
      </c>
      <c r="N100" s="6"/>
      <c r="O100" s="6"/>
      <c r="P100" s="6"/>
      <c r="Q100" s="6"/>
      <c r="R100" s="6"/>
      <c r="S100" s="6"/>
    </row>
    <row r="101" spans="1:153" x14ac:dyDescent="0.25">
      <c r="A101" s="6">
        <v>2</v>
      </c>
      <c r="B101" s="6" t="s">
        <v>115</v>
      </c>
      <c r="C101" s="4">
        <v>0</v>
      </c>
      <c r="D101" s="6" t="s">
        <v>30</v>
      </c>
      <c r="E101" s="6" t="s">
        <v>85</v>
      </c>
      <c r="F101" s="6" t="s">
        <v>116</v>
      </c>
      <c r="G101" s="6" t="s">
        <v>428</v>
      </c>
      <c r="H101" s="4" t="s">
        <v>438</v>
      </c>
      <c r="I101" s="6"/>
      <c r="J101" s="6"/>
      <c r="K101" s="6"/>
      <c r="L101" s="6"/>
      <c r="M101" s="6" t="s">
        <v>70</v>
      </c>
      <c r="N101" s="6"/>
      <c r="O101" s="6"/>
      <c r="P101" s="6"/>
      <c r="Q101" s="6"/>
      <c r="R101" s="6"/>
      <c r="S101" s="6"/>
    </row>
    <row r="102" spans="1:153" x14ac:dyDescent="0.25">
      <c r="A102" s="4">
        <v>1</v>
      </c>
      <c r="B102" s="4" t="s">
        <v>159</v>
      </c>
      <c r="C102" s="4">
        <v>0</v>
      </c>
      <c r="D102" s="4" t="s">
        <v>30</v>
      </c>
      <c r="E102" s="4" t="s">
        <v>85</v>
      </c>
      <c r="F102" s="4" t="s">
        <v>38</v>
      </c>
      <c r="G102" s="4" t="s">
        <v>423</v>
      </c>
      <c r="H102" s="4"/>
      <c r="I102" s="4" t="s">
        <v>36</v>
      </c>
      <c r="J102" s="4" t="s">
        <v>36</v>
      </c>
      <c r="K102" s="4" t="s">
        <v>36</v>
      </c>
      <c r="L102" s="4" t="s">
        <v>36</v>
      </c>
      <c r="M102" s="4" t="s">
        <v>36</v>
      </c>
      <c r="N102" s="4" t="s">
        <v>36</v>
      </c>
      <c r="O102" s="4"/>
      <c r="P102" s="4" t="s">
        <v>36</v>
      </c>
      <c r="Q102" s="4" t="s">
        <v>36</v>
      </c>
      <c r="R102" s="4" t="s">
        <v>36</v>
      </c>
      <c r="S102" s="4"/>
    </row>
    <row r="103" spans="1:153" x14ac:dyDescent="0.25">
      <c r="A103" s="4">
        <v>1</v>
      </c>
      <c r="B103" s="4" t="s">
        <v>160</v>
      </c>
      <c r="C103" s="4">
        <v>0</v>
      </c>
      <c r="D103" s="4" t="s">
        <v>30</v>
      </c>
      <c r="E103" s="4" t="s">
        <v>57</v>
      </c>
      <c r="F103" s="4" t="s">
        <v>47</v>
      </c>
      <c r="G103" s="4" t="s">
        <v>52</v>
      </c>
      <c r="H103" s="4"/>
      <c r="I103" s="4" t="s">
        <v>36</v>
      </c>
      <c r="J103" s="4" t="s">
        <v>36</v>
      </c>
      <c r="K103" s="4" t="s">
        <v>36</v>
      </c>
      <c r="L103" s="4" t="s">
        <v>36</v>
      </c>
      <c r="M103" s="4" t="s">
        <v>36</v>
      </c>
      <c r="N103" s="4" t="s">
        <v>36</v>
      </c>
      <c r="O103" s="4" t="s">
        <v>36</v>
      </c>
      <c r="P103" s="4" t="s">
        <v>36</v>
      </c>
      <c r="Q103" s="4" t="s">
        <v>36</v>
      </c>
      <c r="R103" s="4" t="s">
        <v>36</v>
      </c>
      <c r="S103" s="4" t="s">
        <v>36</v>
      </c>
    </row>
    <row r="104" spans="1:153" x14ac:dyDescent="0.25">
      <c r="A104" s="4">
        <v>1</v>
      </c>
      <c r="B104" s="4" t="s">
        <v>161</v>
      </c>
      <c r="C104" s="4">
        <v>0</v>
      </c>
      <c r="D104" s="4" t="s">
        <v>30</v>
      </c>
      <c r="E104" s="4" t="s">
        <v>57</v>
      </c>
      <c r="F104" s="4" t="s">
        <v>47</v>
      </c>
      <c r="G104" s="4" t="s">
        <v>52</v>
      </c>
      <c r="H104" s="4"/>
      <c r="I104" s="4" t="s">
        <v>36</v>
      </c>
      <c r="J104" s="4" t="s">
        <v>36</v>
      </c>
      <c r="K104" s="4" t="s">
        <v>36</v>
      </c>
      <c r="L104" s="4" t="s">
        <v>36</v>
      </c>
      <c r="M104" s="4" t="s">
        <v>36</v>
      </c>
      <c r="N104" s="4" t="s">
        <v>36</v>
      </c>
      <c r="O104" s="4" t="s">
        <v>36</v>
      </c>
      <c r="P104" s="4" t="s">
        <v>36</v>
      </c>
      <c r="Q104" s="4" t="s">
        <v>36</v>
      </c>
      <c r="R104" s="4" t="s">
        <v>36</v>
      </c>
      <c r="S104" s="4" t="s">
        <v>36</v>
      </c>
    </row>
    <row r="105" spans="1:153" x14ac:dyDescent="0.25">
      <c r="A105" s="46">
        <v>1</v>
      </c>
      <c r="B105" s="46" t="s">
        <v>116</v>
      </c>
      <c r="C105" s="46">
        <v>0</v>
      </c>
      <c r="D105" s="4" t="s">
        <v>30</v>
      </c>
      <c r="E105" s="46" t="s">
        <v>31</v>
      </c>
      <c r="F105" s="46" t="s">
        <v>116</v>
      </c>
      <c r="G105" s="4" t="s">
        <v>52</v>
      </c>
      <c r="H105" s="4"/>
      <c r="I105" s="4" t="s">
        <v>36</v>
      </c>
      <c r="J105" s="4" t="s">
        <v>36</v>
      </c>
      <c r="K105" s="4" t="s">
        <v>36</v>
      </c>
      <c r="L105" s="4" t="s">
        <v>36</v>
      </c>
      <c r="M105" s="4" t="s">
        <v>36</v>
      </c>
      <c r="N105" s="4" t="s">
        <v>36</v>
      </c>
      <c r="O105" s="4" t="s">
        <v>36</v>
      </c>
      <c r="P105" s="4" t="s">
        <v>36</v>
      </c>
      <c r="Q105" s="4" t="s">
        <v>36</v>
      </c>
      <c r="R105" s="4" t="s">
        <v>36</v>
      </c>
      <c r="S105" s="4" t="s">
        <v>36</v>
      </c>
    </row>
    <row r="106" spans="1:153" x14ac:dyDescent="0.25">
      <c r="A106" s="46">
        <v>1</v>
      </c>
      <c r="B106" s="46" t="s">
        <v>410</v>
      </c>
      <c r="C106" s="4">
        <v>0</v>
      </c>
      <c r="D106" s="4" t="s">
        <v>30</v>
      </c>
      <c r="E106" s="4" t="s">
        <v>124</v>
      </c>
      <c r="F106" s="4" t="s">
        <v>186</v>
      </c>
      <c r="G106" s="4">
        <v>0</v>
      </c>
      <c r="H106" s="4" t="s">
        <v>437</v>
      </c>
      <c r="I106" s="4"/>
      <c r="J106" s="4"/>
      <c r="K106" s="4"/>
      <c r="L106" s="4"/>
      <c r="M106" s="4"/>
      <c r="N106" s="4"/>
      <c r="O106" s="4">
        <v>1</v>
      </c>
      <c r="P106" s="4"/>
      <c r="Q106" s="4"/>
      <c r="R106" s="4"/>
      <c r="S106" s="4"/>
    </row>
    <row r="107" spans="1:153" x14ac:dyDescent="0.25">
      <c r="A107" s="11">
        <v>2</v>
      </c>
      <c r="B107" s="11" t="s">
        <v>187</v>
      </c>
      <c r="C107" s="4">
        <v>0</v>
      </c>
      <c r="D107" s="11" t="s">
        <v>30</v>
      </c>
      <c r="E107" s="11" t="s">
        <v>124</v>
      </c>
      <c r="F107" s="11" t="s">
        <v>186</v>
      </c>
      <c r="G107" s="11">
        <v>0</v>
      </c>
      <c r="H107" s="4" t="s">
        <v>437</v>
      </c>
      <c r="I107" s="11"/>
      <c r="J107" s="11"/>
      <c r="K107" s="11"/>
      <c r="L107" s="11"/>
      <c r="M107" s="11"/>
      <c r="N107" s="11"/>
      <c r="O107" s="11" t="s">
        <v>44</v>
      </c>
      <c r="P107" s="11"/>
      <c r="Q107" s="11"/>
      <c r="R107" s="11"/>
      <c r="S107" s="11"/>
    </row>
    <row r="108" spans="1:153" s="13" customFormat="1" x14ac:dyDescent="0.25">
      <c r="A108" s="13">
        <v>3</v>
      </c>
      <c r="B108" s="13" t="s">
        <v>413</v>
      </c>
      <c r="C108" s="4">
        <v>0</v>
      </c>
      <c r="D108" s="13" t="s">
        <v>30</v>
      </c>
      <c r="E108" s="13" t="s">
        <v>124</v>
      </c>
      <c r="F108" s="13" t="s">
        <v>186</v>
      </c>
      <c r="G108" s="13" t="s">
        <v>52</v>
      </c>
      <c r="H108" s="4" t="s">
        <v>437</v>
      </c>
      <c r="O108" s="13" t="s">
        <v>73</v>
      </c>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row>
    <row r="109" spans="1:153" s="8" customFormat="1" x14ac:dyDescent="0.25">
      <c r="A109" s="8">
        <v>4</v>
      </c>
      <c r="B109" s="8" t="s">
        <v>188</v>
      </c>
      <c r="C109" s="4">
        <v>0</v>
      </c>
      <c r="D109" s="8" t="s">
        <v>30</v>
      </c>
      <c r="E109" s="8" t="s">
        <v>124</v>
      </c>
      <c r="F109" s="8" t="s">
        <v>186</v>
      </c>
      <c r="G109" s="8" t="s">
        <v>36</v>
      </c>
      <c r="H109" s="4" t="s">
        <v>437</v>
      </c>
      <c r="O109" s="8" t="s">
        <v>81</v>
      </c>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row>
    <row r="110" spans="1:153" s="14" customFormat="1" x14ac:dyDescent="0.25">
      <c r="A110" s="14">
        <v>5</v>
      </c>
      <c r="B110" s="14" t="s">
        <v>189</v>
      </c>
      <c r="C110" s="4">
        <v>0</v>
      </c>
      <c r="D110" s="14" t="s">
        <v>30</v>
      </c>
      <c r="E110" s="14" t="s">
        <v>124</v>
      </c>
      <c r="F110" s="14" t="s">
        <v>186</v>
      </c>
      <c r="G110" s="14" t="s">
        <v>36</v>
      </c>
      <c r="H110" s="4" t="s">
        <v>437</v>
      </c>
      <c r="O110" s="14" t="s">
        <v>190</v>
      </c>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row>
    <row r="111" spans="1:153" s="14" customFormat="1" x14ac:dyDescent="0.25">
      <c r="A111" s="14">
        <v>5</v>
      </c>
      <c r="B111" s="14" t="s">
        <v>191</v>
      </c>
      <c r="C111" s="4">
        <v>0</v>
      </c>
      <c r="D111" s="14" t="s">
        <v>30</v>
      </c>
      <c r="E111" s="14" t="s">
        <v>124</v>
      </c>
      <c r="F111" s="14" t="s">
        <v>186</v>
      </c>
      <c r="G111" s="14" t="s">
        <v>36</v>
      </c>
      <c r="H111" s="4" t="s">
        <v>437</v>
      </c>
      <c r="O111" s="14" t="s">
        <v>190</v>
      </c>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row>
    <row r="112" spans="1:153" s="8" customFormat="1" x14ac:dyDescent="0.25">
      <c r="A112" s="8">
        <v>4</v>
      </c>
      <c r="B112" s="8" t="s">
        <v>192</v>
      </c>
      <c r="C112" s="4">
        <v>0</v>
      </c>
      <c r="D112" s="8" t="s">
        <v>30</v>
      </c>
      <c r="E112" s="8" t="s">
        <v>124</v>
      </c>
      <c r="F112" s="8" t="s">
        <v>186</v>
      </c>
      <c r="G112" s="8" t="s">
        <v>36</v>
      </c>
      <c r="H112" s="4" t="s">
        <v>437</v>
      </c>
      <c r="O112" s="8" t="s">
        <v>81</v>
      </c>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row>
    <row r="113" spans="1:153" s="14" customFormat="1" x14ac:dyDescent="0.25">
      <c r="A113" s="14">
        <v>5</v>
      </c>
      <c r="B113" s="14" t="s">
        <v>193</v>
      </c>
      <c r="C113" s="4">
        <v>0</v>
      </c>
      <c r="D113" s="14" t="s">
        <v>30</v>
      </c>
      <c r="E113" s="14" t="s">
        <v>124</v>
      </c>
      <c r="F113" s="14" t="s">
        <v>186</v>
      </c>
      <c r="G113" s="14" t="s">
        <v>36</v>
      </c>
      <c r="H113" s="4" t="s">
        <v>437</v>
      </c>
      <c r="O113" s="14" t="s">
        <v>190</v>
      </c>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row>
    <row r="114" spans="1:153" s="14" customFormat="1" x14ac:dyDescent="0.25">
      <c r="A114" s="14">
        <v>5</v>
      </c>
      <c r="B114" s="14" t="s">
        <v>194</v>
      </c>
      <c r="C114" s="4">
        <v>0</v>
      </c>
      <c r="D114" s="14" t="s">
        <v>30</v>
      </c>
      <c r="E114" s="14" t="s">
        <v>124</v>
      </c>
      <c r="F114" s="14" t="s">
        <v>186</v>
      </c>
      <c r="G114" s="14" t="s">
        <v>36</v>
      </c>
      <c r="H114" s="4" t="s">
        <v>437</v>
      </c>
      <c r="O114" s="14" t="s">
        <v>190</v>
      </c>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row>
    <row r="115" spans="1:153" s="14" customFormat="1" x14ac:dyDescent="0.25">
      <c r="A115" s="14">
        <v>5</v>
      </c>
      <c r="B115" s="14" t="s">
        <v>195</v>
      </c>
      <c r="C115" s="4">
        <v>0</v>
      </c>
      <c r="D115" s="14" t="s">
        <v>30</v>
      </c>
      <c r="E115" s="14" t="s">
        <v>124</v>
      </c>
      <c r="F115" s="14" t="s">
        <v>186</v>
      </c>
      <c r="G115" s="14" t="s">
        <v>36</v>
      </c>
      <c r="H115" s="4" t="s">
        <v>437</v>
      </c>
      <c r="O115" s="14" t="s">
        <v>190</v>
      </c>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row>
    <row r="116" spans="1:153" s="14" customFormat="1" x14ac:dyDescent="0.25">
      <c r="A116" s="14">
        <v>5</v>
      </c>
      <c r="B116" s="14" t="s">
        <v>196</v>
      </c>
      <c r="C116" s="4">
        <v>0</v>
      </c>
      <c r="D116" s="14" t="s">
        <v>30</v>
      </c>
      <c r="E116" s="14" t="s">
        <v>124</v>
      </c>
      <c r="F116" s="14" t="s">
        <v>186</v>
      </c>
      <c r="G116" s="14" t="s">
        <v>36</v>
      </c>
      <c r="H116" s="4" t="s">
        <v>437</v>
      </c>
      <c r="O116" s="14" t="s">
        <v>190</v>
      </c>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row>
    <row r="117" spans="1:153" s="13" customFormat="1" x14ac:dyDescent="0.25">
      <c r="A117" s="13">
        <v>3</v>
      </c>
      <c r="B117" s="13" t="s">
        <v>197</v>
      </c>
      <c r="C117" s="4">
        <v>0</v>
      </c>
      <c r="D117" s="13" t="s">
        <v>30</v>
      </c>
      <c r="E117" s="13" t="s">
        <v>124</v>
      </c>
      <c r="F117" s="13" t="s">
        <v>186</v>
      </c>
      <c r="G117" s="13" t="s">
        <v>36</v>
      </c>
      <c r="H117" s="4" t="s">
        <v>437</v>
      </c>
      <c r="O117" s="13" t="s">
        <v>89</v>
      </c>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row>
    <row r="118" spans="1:153" s="8" customFormat="1" x14ac:dyDescent="0.25">
      <c r="A118" s="8">
        <v>4</v>
      </c>
      <c r="B118" s="8" t="s">
        <v>198</v>
      </c>
      <c r="C118" s="4">
        <v>0</v>
      </c>
      <c r="D118" s="8" t="s">
        <v>30</v>
      </c>
      <c r="E118" s="8" t="s">
        <v>124</v>
      </c>
      <c r="F118" s="8" t="s">
        <v>186</v>
      </c>
      <c r="G118" s="8" t="s">
        <v>36</v>
      </c>
      <c r="H118" s="4" t="s">
        <v>437</v>
      </c>
      <c r="O118" s="8" t="s">
        <v>190</v>
      </c>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row>
    <row r="119" spans="1:153" s="8" customFormat="1" x14ac:dyDescent="0.25">
      <c r="A119" s="8">
        <v>4</v>
      </c>
      <c r="B119" s="8" t="s">
        <v>199</v>
      </c>
      <c r="C119" s="4">
        <v>0</v>
      </c>
      <c r="D119" s="8" t="s">
        <v>30</v>
      </c>
      <c r="E119" s="8" t="s">
        <v>124</v>
      </c>
      <c r="F119" s="8" t="s">
        <v>186</v>
      </c>
      <c r="G119" s="8" t="s">
        <v>36</v>
      </c>
      <c r="H119" s="4" t="s">
        <v>437</v>
      </c>
      <c r="O119" s="8" t="s">
        <v>190</v>
      </c>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row>
    <row r="120" spans="1:153" s="13" customFormat="1" x14ac:dyDescent="0.25">
      <c r="A120" s="13">
        <v>3</v>
      </c>
      <c r="B120" s="13" t="s">
        <v>200</v>
      </c>
      <c r="C120" s="4">
        <v>0</v>
      </c>
      <c r="D120" s="13" t="s">
        <v>30</v>
      </c>
      <c r="E120" s="13" t="s">
        <v>124</v>
      </c>
      <c r="F120" s="13" t="s">
        <v>186</v>
      </c>
      <c r="G120" s="13" t="s">
        <v>129</v>
      </c>
      <c r="H120" s="4" t="s">
        <v>437</v>
      </c>
      <c r="O120" s="13" t="s">
        <v>73</v>
      </c>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row>
    <row r="121" spans="1:153" s="8" customFormat="1" x14ac:dyDescent="0.25">
      <c r="A121" s="8">
        <v>4</v>
      </c>
      <c r="B121" s="8" t="s">
        <v>201</v>
      </c>
      <c r="C121" s="4">
        <v>0</v>
      </c>
      <c r="D121" s="8" t="s">
        <v>30</v>
      </c>
      <c r="E121" s="8" t="s">
        <v>124</v>
      </c>
      <c r="F121" s="8" t="s">
        <v>186</v>
      </c>
      <c r="G121" s="8" t="s">
        <v>36</v>
      </c>
      <c r="H121" s="4" t="s">
        <v>437</v>
      </c>
      <c r="O121" s="8" t="s">
        <v>81</v>
      </c>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row>
    <row r="122" spans="1:153" s="14" customFormat="1" x14ac:dyDescent="0.25">
      <c r="A122" s="14">
        <v>5</v>
      </c>
      <c r="B122" s="14" t="s">
        <v>202</v>
      </c>
      <c r="C122" s="4">
        <v>0</v>
      </c>
      <c r="D122" s="14" t="s">
        <v>30</v>
      </c>
      <c r="E122" s="14" t="s">
        <v>124</v>
      </c>
      <c r="F122" s="14" t="s">
        <v>186</v>
      </c>
      <c r="G122" s="14" t="s">
        <v>36</v>
      </c>
      <c r="H122" s="4" t="s">
        <v>437</v>
      </c>
      <c r="O122" s="14" t="s">
        <v>190</v>
      </c>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row>
    <row r="123" spans="1:153" s="8" customFormat="1" x14ac:dyDescent="0.25">
      <c r="A123" s="8">
        <v>4</v>
      </c>
      <c r="B123" s="8" t="s">
        <v>203</v>
      </c>
      <c r="C123" s="4">
        <v>0</v>
      </c>
      <c r="D123" s="8" t="s">
        <v>30</v>
      </c>
      <c r="E123" s="8" t="s">
        <v>124</v>
      </c>
      <c r="F123" s="8" t="s">
        <v>186</v>
      </c>
      <c r="G123" s="8" t="s">
        <v>36</v>
      </c>
      <c r="H123" s="4" t="s">
        <v>437</v>
      </c>
      <c r="O123" s="8" t="s">
        <v>81</v>
      </c>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row>
    <row r="124" spans="1:153" s="14" customFormat="1" x14ac:dyDescent="0.25">
      <c r="A124" s="14">
        <v>5</v>
      </c>
      <c r="B124" s="14" t="s">
        <v>204</v>
      </c>
      <c r="C124" s="4">
        <v>0</v>
      </c>
      <c r="D124" s="14" t="s">
        <v>30</v>
      </c>
      <c r="E124" s="14" t="s">
        <v>124</v>
      </c>
      <c r="F124" s="14" t="s">
        <v>186</v>
      </c>
      <c r="G124" s="14" t="s">
        <v>36</v>
      </c>
      <c r="H124" s="4" t="s">
        <v>437</v>
      </c>
      <c r="O124" s="14" t="s">
        <v>190</v>
      </c>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row>
    <row r="125" spans="1:153" s="14" customFormat="1" x14ac:dyDescent="0.25">
      <c r="A125" s="14">
        <v>5</v>
      </c>
      <c r="B125" s="14" t="s">
        <v>205</v>
      </c>
      <c r="C125" s="4">
        <v>0</v>
      </c>
      <c r="D125" s="14" t="s">
        <v>30</v>
      </c>
      <c r="E125" s="14" t="s">
        <v>124</v>
      </c>
      <c r="F125" s="14" t="s">
        <v>186</v>
      </c>
      <c r="G125" s="14" t="s">
        <v>36</v>
      </c>
      <c r="H125" s="4" t="s">
        <v>437</v>
      </c>
      <c r="O125" s="14" t="s">
        <v>190</v>
      </c>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row>
    <row r="126" spans="1:153" s="14" customFormat="1" x14ac:dyDescent="0.25">
      <c r="A126" s="14">
        <v>5</v>
      </c>
      <c r="B126" s="14" t="s">
        <v>206</v>
      </c>
      <c r="C126" s="4">
        <v>0</v>
      </c>
      <c r="D126" s="14" t="s">
        <v>30</v>
      </c>
      <c r="E126" s="14" t="s">
        <v>124</v>
      </c>
      <c r="F126" s="14" t="s">
        <v>186</v>
      </c>
      <c r="G126" s="14" t="s">
        <v>36</v>
      </c>
      <c r="H126" s="4" t="s">
        <v>437</v>
      </c>
      <c r="O126" s="14" t="s">
        <v>190</v>
      </c>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row>
    <row r="127" spans="1:153" s="14" customFormat="1" x14ac:dyDescent="0.25">
      <c r="A127" s="14">
        <v>5</v>
      </c>
      <c r="B127" s="14" t="s">
        <v>207</v>
      </c>
      <c r="C127" s="4">
        <v>0</v>
      </c>
      <c r="D127" s="14" t="s">
        <v>30</v>
      </c>
      <c r="E127" s="14" t="s">
        <v>124</v>
      </c>
      <c r="F127" s="14" t="s">
        <v>186</v>
      </c>
      <c r="G127" s="14" t="s">
        <v>36</v>
      </c>
      <c r="H127" s="4" t="s">
        <v>437</v>
      </c>
      <c r="O127" s="14" t="s">
        <v>190</v>
      </c>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row>
    <row r="128" spans="1:153" s="8" customFormat="1" x14ac:dyDescent="0.25">
      <c r="A128" s="8">
        <v>4</v>
      </c>
      <c r="B128" s="8" t="s">
        <v>208</v>
      </c>
      <c r="C128" s="4">
        <v>0</v>
      </c>
      <c r="D128" s="8" t="s">
        <v>30</v>
      </c>
      <c r="E128" s="8" t="s">
        <v>124</v>
      </c>
      <c r="F128" s="8" t="s">
        <v>186</v>
      </c>
      <c r="G128" s="8" t="s">
        <v>36</v>
      </c>
      <c r="H128" s="4" t="s">
        <v>437</v>
      </c>
      <c r="O128" s="8" t="s">
        <v>81</v>
      </c>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row>
    <row r="129" spans="1:153" s="14" customFormat="1" x14ac:dyDescent="0.25">
      <c r="A129" s="14">
        <v>5</v>
      </c>
      <c r="B129" s="14" t="s">
        <v>209</v>
      </c>
      <c r="C129" s="4">
        <v>0</v>
      </c>
      <c r="D129" s="14" t="s">
        <v>30</v>
      </c>
      <c r="E129" s="14" t="s">
        <v>124</v>
      </c>
      <c r="F129" s="14" t="s">
        <v>186</v>
      </c>
      <c r="G129" s="14" t="s">
        <v>36</v>
      </c>
      <c r="H129" s="4" t="s">
        <v>437</v>
      </c>
      <c r="O129" s="14" t="s">
        <v>190</v>
      </c>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row>
    <row r="130" spans="1:153" s="14" customFormat="1" x14ac:dyDescent="0.25">
      <c r="A130" s="14">
        <v>5</v>
      </c>
      <c r="B130" s="14" t="s">
        <v>210</v>
      </c>
      <c r="C130" s="4">
        <v>0</v>
      </c>
      <c r="D130" s="14" t="s">
        <v>30</v>
      </c>
      <c r="E130" s="14" t="s">
        <v>124</v>
      </c>
      <c r="F130" s="14" t="s">
        <v>186</v>
      </c>
      <c r="G130" s="14" t="s">
        <v>36</v>
      </c>
      <c r="H130" s="4" t="s">
        <v>437</v>
      </c>
      <c r="O130" s="14" t="s">
        <v>190</v>
      </c>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row>
    <row r="131" spans="1:153" s="11" customFormat="1" x14ac:dyDescent="0.25">
      <c r="A131" s="11">
        <v>2</v>
      </c>
      <c r="B131" s="11" t="s">
        <v>211</v>
      </c>
      <c r="C131" s="4">
        <v>0</v>
      </c>
      <c r="D131" s="11" t="s">
        <v>30</v>
      </c>
      <c r="E131" s="11" t="s">
        <v>124</v>
      </c>
      <c r="F131" s="11" t="s">
        <v>186</v>
      </c>
      <c r="G131" s="11" t="s">
        <v>39</v>
      </c>
      <c r="H131" s="4" t="s">
        <v>437</v>
      </c>
      <c r="O131" s="11" t="s">
        <v>70</v>
      </c>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row>
    <row r="132" spans="1:153" s="13" customFormat="1" x14ac:dyDescent="0.25">
      <c r="A132" s="13">
        <v>3</v>
      </c>
      <c r="B132" s="13" t="s">
        <v>212</v>
      </c>
      <c r="C132" s="4">
        <v>0</v>
      </c>
      <c r="D132" s="13" t="s">
        <v>30</v>
      </c>
      <c r="E132" s="13" t="s">
        <v>124</v>
      </c>
      <c r="F132" s="13" t="s">
        <v>186</v>
      </c>
      <c r="G132" s="13" t="s">
        <v>36</v>
      </c>
      <c r="H132" s="4" t="s">
        <v>437</v>
      </c>
      <c r="O132" s="13" t="s">
        <v>213</v>
      </c>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row>
    <row r="133" spans="1:153" s="13" customFormat="1" x14ac:dyDescent="0.25">
      <c r="A133" s="13">
        <v>3</v>
      </c>
      <c r="B133" s="13" t="s">
        <v>214</v>
      </c>
      <c r="C133" s="4">
        <v>0</v>
      </c>
      <c r="D133" s="13" t="s">
        <v>30</v>
      </c>
      <c r="E133" s="13" t="s">
        <v>124</v>
      </c>
      <c r="F133" s="13" t="s">
        <v>186</v>
      </c>
      <c r="G133" s="13" t="s">
        <v>36</v>
      </c>
      <c r="H133" s="4" t="s">
        <v>437</v>
      </c>
      <c r="O133" s="13" t="s">
        <v>213</v>
      </c>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row>
    <row r="134" spans="1:153" s="11" customFormat="1" x14ac:dyDescent="0.25">
      <c r="A134" s="11">
        <v>2</v>
      </c>
      <c r="B134" s="11" t="s">
        <v>215</v>
      </c>
      <c r="C134" s="4">
        <v>0</v>
      </c>
      <c r="D134" s="11" t="s">
        <v>30</v>
      </c>
      <c r="E134" s="11" t="s">
        <v>124</v>
      </c>
      <c r="F134" s="11" t="s">
        <v>186</v>
      </c>
      <c r="G134" s="11" t="s">
        <v>52</v>
      </c>
      <c r="H134" s="4" t="s">
        <v>437</v>
      </c>
      <c r="O134" s="11" t="s">
        <v>44</v>
      </c>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row>
    <row r="135" spans="1:153" s="13" customFormat="1" x14ac:dyDescent="0.25">
      <c r="A135" s="13">
        <v>3</v>
      </c>
      <c r="B135" s="13" t="s">
        <v>216</v>
      </c>
      <c r="C135" s="4">
        <v>0</v>
      </c>
      <c r="D135" s="13" t="s">
        <v>30</v>
      </c>
      <c r="E135" s="13" t="s">
        <v>124</v>
      </c>
      <c r="F135" s="13" t="s">
        <v>186</v>
      </c>
      <c r="G135" s="13" t="s">
        <v>39</v>
      </c>
      <c r="H135" s="4" t="s">
        <v>437</v>
      </c>
      <c r="O135" s="13" t="s">
        <v>73</v>
      </c>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row>
    <row r="136" spans="1:153" s="8" customFormat="1" x14ac:dyDescent="0.25">
      <c r="A136" s="8">
        <v>4</v>
      </c>
      <c r="B136" s="8" t="s">
        <v>217</v>
      </c>
      <c r="C136" s="4">
        <v>0</v>
      </c>
      <c r="D136" s="8" t="s">
        <v>30</v>
      </c>
      <c r="E136" s="8" t="s">
        <v>124</v>
      </c>
      <c r="F136" s="8" t="s">
        <v>186</v>
      </c>
      <c r="G136" s="8" t="s">
        <v>36</v>
      </c>
      <c r="H136" s="4" t="s">
        <v>437</v>
      </c>
      <c r="O136" s="8" t="s">
        <v>213</v>
      </c>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row>
    <row r="137" spans="1:153" s="8" customFormat="1" x14ac:dyDescent="0.25">
      <c r="A137" s="8">
        <v>4</v>
      </c>
      <c r="B137" s="8" t="s">
        <v>218</v>
      </c>
      <c r="C137" s="4">
        <v>0</v>
      </c>
      <c r="D137" s="8" t="s">
        <v>30</v>
      </c>
      <c r="E137" s="8" t="s">
        <v>124</v>
      </c>
      <c r="F137" s="8" t="s">
        <v>186</v>
      </c>
      <c r="G137" s="8" t="s">
        <v>36</v>
      </c>
      <c r="H137" s="4" t="s">
        <v>437</v>
      </c>
      <c r="O137" s="8" t="s">
        <v>213</v>
      </c>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row>
    <row r="138" spans="1:153" s="8" customFormat="1" x14ac:dyDescent="0.25">
      <c r="A138" s="8">
        <v>4</v>
      </c>
      <c r="B138" s="8" t="s">
        <v>219</v>
      </c>
      <c r="C138" s="4">
        <v>0</v>
      </c>
      <c r="D138" s="8" t="s">
        <v>30</v>
      </c>
      <c r="E138" s="8" t="s">
        <v>124</v>
      </c>
      <c r="F138" s="8" t="s">
        <v>186</v>
      </c>
      <c r="G138" s="8" t="s">
        <v>36</v>
      </c>
      <c r="H138" s="4" t="s">
        <v>437</v>
      </c>
      <c r="O138" s="8" t="s">
        <v>213</v>
      </c>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row>
    <row r="139" spans="1:153" s="8" customFormat="1" x14ac:dyDescent="0.25">
      <c r="A139" s="8">
        <v>4</v>
      </c>
      <c r="B139" s="8" t="s">
        <v>220</v>
      </c>
      <c r="C139" s="4">
        <v>0</v>
      </c>
      <c r="D139" s="8" t="s">
        <v>30</v>
      </c>
      <c r="E139" s="8" t="s">
        <v>124</v>
      </c>
      <c r="F139" s="8" t="s">
        <v>186</v>
      </c>
      <c r="G139" s="8" t="s">
        <v>36</v>
      </c>
      <c r="H139" s="4" t="s">
        <v>437</v>
      </c>
      <c r="O139" s="8" t="s">
        <v>213</v>
      </c>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row>
    <row r="140" spans="1:153" s="13" customFormat="1" x14ac:dyDescent="0.25">
      <c r="A140" s="13">
        <v>3</v>
      </c>
      <c r="B140" s="13" t="s">
        <v>221</v>
      </c>
      <c r="C140" s="4">
        <v>0</v>
      </c>
      <c r="D140" s="13" t="s">
        <v>30</v>
      </c>
      <c r="E140" s="13" t="s">
        <v>124</v>
      </c>
      <c r="F140" s="13" t="s">
        <v>186</v>
      </c>
      <c r="G140" s="13" t="s">
        <v>36</v>
      </c>
      <c r="H140" s="4" t="s">
        <v>437</v>
      </c>
      <c r="O140" s="13" t="s">
        <v>73</v>
      </c>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row>
    <row r="141" spans="1:153" s="8" customFormat="1" x14ac:dyDescent="0.25">
      <c r="A141" s="8">
        <v>4</v>
      </c>
      <c r="B141" s="8" t="s">
        <v>222</v>
      </c>
      <c r="C141" s="4">
        <v>0</v>
      </c>
      <c r="D141" s="8" t="s">
        <v>30</v>
      </c>
      <c r="E141" s="8" t="s">
        <v>124</v>
      </c>
      <c r="F141" s="8" t="s">
        <v>186</v>
      </c>
      <c r="G141" s="8" t="s">
        <v>36</v>
      </c>
      <c r="H141" s="4" t="s">
        <v>437</v>
      </c>
      <c r="O141" s="8" t="s">
        <v>213</v>
      </c>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row>
    <row r="142" spans="1:153" s="8" customFormat="1" x14ac:dyDescent="0.25">
      <c r="A142" s="8">
        <v>4</v>
      </c>
      <c r="B142" s="8" t="s">
        <v>223</v>
      </c>
      <c r="C142" s="4">
        <v>0</v>
      </c>
      <c r="D142" s="8" t="s">
        <v>30</v>
      </c>
      <c r="E142" s="8" t="s">
        <v>124</v>
      </c>
      <c r="F142" s="8" t="s">
        <v>186</v>
      </c>
      <c r="G142" s="8" t="s">
        <v>36</v>
      </c>
      <c r="H142" s="4" t="s">
        <v>437</v>
      </c>
      <c r="O142" s="8" t="s">
        <v>213</v>
      </c>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row>
    <row r="143" spans="1:153" s="13" customFormat="1" x14ac:dyDescent="0.25">
      <c r="A143" s="13">
        <v>3</v>
      </c>
      <c r="B143" s="13" t="s">
        <v>224</v>
      </c>
      <c r="C143" s="4">
        <v>0</v>
      </c>
      <c r="D143" s="13" t="s">
        <v>30</v>
      </c>
      <c r="E143" s="13" t="s">
        <v>124</v>
      </c>
      <c r="F143" s="13" t="s">
        <v>186</v>
      </c>
      <c r="G143" s="13" t="s">
        <v>36</v>
      </c>
      <c r="H143" s="4" t="s">
        <v>437</v>
      </c>
      <c r="O143" s="13" t="s">
        <v>225</v>
      </c>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row>
    <row r="144" spans="1:153" s="13" customFormat="1" x14ac:dyDescent="0.25">
      <c r="A144" s="13">
        <v>3</v>
      </c>
      <c r="B144" s="13" t="s">
        <v>226</v>
      </c>
      <c r="C144" s="4">
        <v>0</v>
      </c>
      <c r="D144" s="13" t="s">
        <v>30</v>
      </c>
      <c r="E144" s="13" t="s">
        <v>124</v>
      </c>
      <c r="F144" s="13" t="s">
        <v>186</v>
      </c>
      <c r="G144" s="13" t="s">
        <v>39</v>
      </c>
      <c r="H144" s="4" t="s">
        <v>437</v>
      </c>
      <c r="O144" s="13" t="s">
        <v>73</v>
      </c>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row>
    <row r="145" spans="1:153" s="8" customFormat="1" x14ac:dyDescent="0.25">
      <c r="A145" s="8">
        <v>4</v>
      </c>
      <c r="B145" s="8" t="s">
        <v>227</v>
      </c>
      <c r="C145" s="4">
        <v>0</v>
      </c>
      <c r="D145" s="8" t="s">
        <v>30</v>
      </c>
      <c r="E145" s="8" t="s">
        <v>124</v>
      </c>
      <c r="F145" s="8" t="s">
        <v>186</v>
      </c>
      <c r="G145" s="8" t="s">
        <v>36</v>
      </c>
      <c r="H145" s="4" t="s">
        <v>437</v>
      </c>
      <c r="O145" s="8" t="s">
        <v>213</v>
      </c>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row>
    <row r="146" spans="1:153" s="8" customFormat="1" x14ac:dyDescent="0.25">
      <c r="A146" s="8">
        <v>4</v>
      </c>
      <c r="B146" s="8" t="s">
        <v>228</v>
      </c>
      <c r="C146" s="4">
        <v>0</v>
      </c>
      <c r="D146" s="8" t="s">
        <v>30</v>
      </c>
      <c r="E146" s="8" t="s">
        <v>124</v>
      </c>
      <c r="F146" s="8" t="s">
        <v>186</v>
      </c>
      <c r="G146" s="8" t="s">
        <v>36</v>
      </c>
      <c r="H146" s="4" t="s">
        <v>437</v>
      </c>
      <c r="O146" s="8" t="s">
        <v>213</v>
      </c>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row>
    <row r="147" spans="1:153" s="8" customFormat="1" x14ac:dyDescent="0.25">
      <c r="A147" s="8">
        <v>4</v>
      </c>
      <c r="B147" s="8" t="s">
        <v>229</v>
      </c>
      <c r="C147" s="4">
        <v>0</v>
      </c>
      <c r="D147" s="8" t="s">
        <v>30</v>
      </c>
      <c r="E147" s="8" t="s">
        <v>124</v>
      </c>
      <c r="F147" s="8" t="s">
        <v>186</v>
      </c>
      <c r="G147" s="8" t="s">
        <v>36</v>
      </c>
      <c r="H147" s="4" t="s">
        <v>437</v>
      </c>
      <c r="O147" s="8" t="s">
        <v>213</v>
      </c>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row>
    <row r="148" spans="1:153" s="8" customFormat="1" x14ac:dyDescent="0.25">
      <c r="A148" s="8">
        <v>4</v>
      </c>
      <c r="B148" s="8" t="s">
        <v>230</v>
      </c>
      <c r="C148" s="4">
        <v>0</v>
      </c>
      <c r="D148" s="8" t="s">
        <v>30</v>
      </c>
      <c r="E148" s="8" t="s">
        <v>124</v>
      </c>
      <c r="F148" s="8" t="s">
        <v>186</v>
      </c>
      <c r="G148" s="8" t="s">
        <v>36</v>
      </c>
      <c r="H148" s="4" t="s">
        <v>437</v>
      </c>
      <c r="O148" s="8" t="s">
        <v>213</v>
      </c>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row>
    <row r="149" spans="1:153" s="8" customFormat="1" x14ac:dyDescent="0.25">
      <c r="A149" s="8">
        <v>4</v>
      </c>
      <c r="B149" s="8" t="s">
        <v>231</v>
      </c>
      <c r="C149" s="4">
        <v>0</v>
      </c>
      <c r="D149" s="8" t="s">
        <v>30</v>
      </c>
      <c r="E149" s="8" t="s">
        <v>124</v>
      </c>
      <c r="F149" s="8" t="s">
        <v>186</v>
      </c>
      <c r="G149" s="8" t="s">
        <v>36</v>
      </c>
      <c r="H149" s="4" t="s">
        <v>437</v>
      </c>
      <c r="O149" s="8" t="s">
        <v>213</v>
      </c>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row>
    <row r="150" spans="1:153" s="13" customFormat="1" x14ac:dyDescent="0.25">
      <c r="A150" s="13">
        <v>3</v>
      </c>
      <c r="B150" s="13" t="s">
        <v>232</v>
      </c>
      <c r="C150" s="4">
        <v>0</v>
      </c>
      <c r="D150" s="13" t="s">
        <v>30</v>
      </c>
      <c r="E150" s="13" t="s">
        <v>124</v>
      </c>
      <c r="F150" s="13" t="s">
        <v>186</v>
      </c>
      <c r="G150" s="13" t="s">
        <v>39</v>
      </c>
      <c r="H150" s="4" t="s">
        <v>437</v>
      </c>
      <c r="O150" s="13" t="s">
        <v>73</v>
      </c>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row>
    <row r="151" spans="1:153" s="8" customFormat="1" x14ac:dyDescent="0.25">
      <c r="A151" s="8">
        <v>4</v>
      </c>
      <c r="B151" s="8" t="s">
        <v>233</v>
      </c>
      <c r="C151" s="4">
        <v>0</v>
      </c>
      <c r="D151" s="8" t="s">
        <v>30</v>
      </c>
      <c r="E151" s="8" t="s">
        <v>124</v>
      </c>
      <c r="F151" s="8" t="s">
        <v>186</v>
      </c>
      <c r="G151" s="8" t="s">
        <v>36</v>
      </c>
      <c r="H151" s="4" t="s">
        <v>437</v>
      </c>
      <c r="O151" s="8" t="s">
        <v>213</v>
      </c>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row>
    <row r="152" spans="1:153" s="8" customFormat="1" x14ac:dyDescent="0.25">
      <c r="A152" s="8">
        <v>4</v>
      </c>
      <c r="B152" s="8" t="s">
        <v>234</v>
      </c>
      <c r="C152" s="4">
        <v>0</v>
      </c>
      <c r="D152" s="8" t="s">
        <v>30</v>
      </c>
      <c r="E152" s="8" t="s">
        <v>124</v>
      </c>
      <c r="F152" s="8" t="s">
        <v>186</v>
      </c>
      <c r="G152" s="8" t="s">
        <v>36</v>
      </c>
      <c r="H152" s="4" t="s">
        <v>437</v>
      </c>
      <c r="O152" s="8" t="s">
        <v>213</v>
      </c>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row>
    <row r="153" spans="1:153" s="8" customFormat="1" x14ac:dyDescent="0.25">
      <c r="A153" s="8">
        <v>4</v>
      </c>
      <c r="B153" s="8" t="s">
        <v>235</v>
      </c>
      <c r="C153" s="4">
        <v>0</v>
      </c>
      <c r="D153" s="8" t="s">
        <v>30</v>
      </c>
      <c r="E153" s="8" t="s">
        <v>124</v>
      </c>
      <c r="F153" s="8" t="s">
        <v>186</v>
      </c>
      <c r="G153" s="8" t="s">
        <v>36</v>
      </c>
      <c r="H153" s="4" t="s">
        <v>437</v>
      </c>
      <c r="O153" s="8" t="s">
        <v>213</v>
      </c>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row>
    <row r="154" spans="1:153" s="8" customFormat="1" x14ac:dyDescent="0.25">
      <c r="A154" s="8">
        <v>4</v>
      </c>
      <c r="B154" s="8" t="s">
        <v>236</v>
      </c>
      <c r="C154" s="4">
        <v>0</v>
      </c>
      <c r="D154" s="8" t="s">
        <v>30</v>
      </c>
      <c r="E154" s="8" t="s">
        <v>124</v>
      </c>
      <c r="F154" s="8" t="s">
        <v>186</v>
      </c>
      <c r="G154" s="8" t="s">
        <v>36</v>
      </c>
      <c r="H154" s="4" t="s">
        <v>437</v>
      </c>
      <c r="O154" s="8" t="s">
        <v>213</v>
      </c>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row>
    <row r="155" spans="1:153" s="13" customFormat="1" x14ac:dyDescent="0.25">
      <c r="A155" s="13">
        <v>3</v>
      </c>
      <c r="B155" s="13" t="s">
        <v>237</v>
      </c>
      <c r="C155" s="4">
        <v>0</v>
      </c>
      <c r="D155" s="13" t="s">
        <v>30</v>
      </c>
      <c r="E155" s="13" t="s">
        <v>124</v>
      </c>
      <c r="F155" s="13" t="s">
        <v>186</v>
      </c>
      <c r="G155" s="13" t="s">
        <v>36</v>
      </c>
      <c r="H155" s="4" t="s">
        <v>437</v>
      </c>
      <c r="O155" s="13" t="s">
        <v>73</v>
      </c>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row>
    <row r="156" spans="1:153" s="8" customFormat="1" x14ac:dyDescent="0.25">
      <c r="A156" s="8">
        <v>4</v>
      </c>
      <c r="B156" s="8" t="s">
        <v>238</v>
      </c>
      <c r="C156" s="4">
        <v>0</v>
      </c>
      <c r="D156" s="8" t="s">
        <v>30</v>
      </c>
      <c r="E156" s="8" t="s">
        <v>124</v>
      </c>
      <c r="F156" s="8" t="s">
        <v>186</v>
      </c>
      <c r="G156" s="8" t="s">
        <v>36</v>
      </c>
      <c r="H156" s="4" t="s">
        <v>437</v>
      </c>
      <c r="O156" s="8" t="s">
        <v>213</v>
      </c>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row>
    <row r="157" spans="1:153" s="8" customFormat="1" x14ac:dyDescent="0.25">
      <c r="A157" s="8">
        <v>4</v>
      </c>
      <c r="B157" s="8" t="s">
        <v>239</v>
      </c>
      <c r="C157" s="4">
        <v>0</v>
      </c>
      <c r="D157" s="8" t="s">
        <v>30</v>
      </c>
      <c r="E157" s="8" t="s">
        <v>124</v>
      </c>
      <c r="F157" s="8" t="s">
        <v>186</v>
      </c>
      <c r="G157" s="8" t="s">
        <v>36</v>
      </c>
      <c r="H157" s="4" t="s">
        <v>437</v>
      </c>
      <c r="O157" s="8" t="s">
        <v>213</v>
      </c>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row>
    <row r="158" spans="1:153" s="13" customFormat="1" x14ac:dyDescent="0.25">
      <c r="A158" s="13">
        <v>3</v>
      </c>
      <c r="B158" s="13" t="s">
        <v>240</v>
      </c>
      <c r="C158" s="4">
        <v>0</v>
      </c>
      <c r="D158" s="13" t="s">
        <v>30</v>
      </c>
      <c r="E158" s="13" t="s">
        <v>124</v>
      </c>
      <c r="F158" s="13" t="s">
        <v>186</v>
      </c>
      <c r="G158" s="13" t="s">
        <v>39</v>
      </c>
      <c r="H158" s="4" t="s">
        <v>437</v>
      </c>
      <c r="O158" s="13" t="s">
        <v>225</v>
      </c>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row>
    <row r="159" spans="1:153" s="11" customFormat="1" x14ac:dyDescent="0.25">
      <c r="A159" s="11">
        <v>2</v>
      </c>
      <c r="B159" s="11" t="s">
        <v>241</v>
      </c>
      <c r="C159" s="4">
        <v>0</v>
      </c>
      <c r="D159" s="11" t="s">
        <v>30</v>
      </c>
      <c r="E159" s="11" t="s">
        <v>124</v>
      </c>
      <c r="F159" s="11" t="s">
        <v>186</v>
      </c>
      <c r="G159" s="11" t="s">
        <v>36</v>
      </c>
      <c r="H159" s="4" t="s">
        <v>437</v>
      </c>
      <c r="O159" s="11" t="s">
        <v>44</v>
      </c>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row>
    <row r="160" spans="1:153" s="13" customFormat="1" x14ac:dyDescent="0.25">
      <c r="A160" s="13">
        <v>3</v>
      </c>
      <c r="B160" s="13" t="s">
        <v>242</v>
      </c>
      <c r="C160" s="4">
        <v>0</v>
      </c>
      <c r="D160" s="13" t="s">
        <v>30</v>
      </c>
      <c r="E160" s="13" t="s">
        <v>124</v>
      </c>
      <c r="F160" s="13" t="s">
        <v>186</v>
      </c>
      <c r="G160" s="13" t="s">
        <v>39</v>
      </c>
      <c r="H160" s="4" t="s">
        <v>437</v>
      </c>
      <c r="O160" s="13" t="s">
        <v>73</v>
      </c>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row>
    <row r="161" spans="1:153" s="8" customFormat="1" x14ac:dyDescent="0.25">
      <c r="A161" s="8">
        <v>4</v>
      </c>
      <c r="B161" s="8" t="s">
        <v>243</v>
      </c>
      <c r="C161" s="4">
        <v>0</v>
      </c>
      <c r="D161" s="8" t="s">
        <v>30</v>
      </c>
      <c r="E161" s="8" t="s">
        <v>124</v>
      </c>
      <c r="F161" s="8" t="s">
        <v>186</v>
      </c>
      <c r="G161" s="8" t="s">
        <v>36</v>
      </c>
      <c r="H161" s="4" t="s">
        <v>437</v>
      </c>
      <c r="O161" s="8" t="s">
        <v>213</v>
      </c>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row>
    <row r="162" spans="1:153" s="8" customFormat="1" x14ac:dyDescent="0.25">
      <c r="A162" s="8">
        <v>4</v>
      </c>
      <c r="B162" s="8" t="s">
        <v>244</v>
      </c>
      <c r="C162" s="4">
        <v>0</v>
      </c>
      <c r="D162" s="8" t="s">
        <v>30</v>
      </c>
      <c r="E162" s="8" t="s">
        <v>124</v>
      </c>
      <c r="F162" s="8" t="s">
        <v>186</v>
      </c>
      <c r="G162" s="8" t="s">
        <v>36</v>
      </c>
      <c r="H162" s="4" t="s">
        <v>437</v>
      </c>
      <c r="O162" s="8" t="s">
        <v>213</v>
      </c>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row>
    <row r="163" spans="1:153" s="8" customFormat="1" x14ac:dyDescent="0.25">
      <c r="A163" s="8">
        <v>4</v>
      </c>
      <c r="B163" s="8" t="s">
        <v>245</v>
      </c>
      <c r="C163" s="4">
        <v>0</v>
      </c>
      <c r="D163" s="8" t="s">
        <v>30</v>
      </c>
      <c r="E163" s="8" t="s">
        <v>124</v>
      </c>
      <c r="F163" s="8" t="s">
        <v>186</v>
      </c>
      <c r="G163" s="8" t="s">
        <v>36</v>
      </c>
      <c r="H163" s="4" t="s">
        <v>437</v>
      </c>
      <c r="O163" s="8" t="s">
        <v>213</v>
      </c>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row>
    <row r="164" spans="1:153" s="8" customFormat="1" x14ac:dyDescent="0.25">
      <c r="A164" s="8">
        <v>4</v>
      </c>
      <c r="B164" s="8" t="s">
        <v>246</v>
      </c>
      <c r="C164" s="4">
        <v>0</v>
      </c>
      <c r="D164" s="8" t="s">
        <v>30</v>
      </c>
      <c r="E164" s="8" t="s">
        <v>124</v>
      </c>
      <c r="F164" s="8" t="s">
        <v>186</v>
      </c>
      <c r="G164" s="8" t="s">
        <v>36</v>
      </c>
      <c r="H164" s="4" t="s">
        <v>437</v>
      </c>
      <c r="O164" s="8" t="s">
        <v>213</v>
      </c>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row>
    <row r="165" spans="1:153" s="8" customFormat="1" x14ac:dyDescent="0.25">
      <c r="A165" s="8">
        <v>4</v>
      </c>
      <c r="B165" s="8" t="s">
        <v>247</v>
      </c>
      <c r="C165" s="4">
        <v>0</v>
      </c>
      <c r="D165" s="8" t="s">
        <v>30</v>
      </c>
      <c r="E165" s="8" t="s">
        <v>124</v>
      </c>
      <c r="F165" s="8" t="s">
        <v>186</v>
      </c>
      <c r="G165" s="8" t="s">
        <v>36</v>
      </c>
      <c r="H165" s="4" t="s">
        <v>437</v>
      </c>
      <c r="O165" s="8" t="s">
        <v>213</v>
      </c>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row>
    <row r="166" spans="1:153" s="8" customFormat="1" x14ac:dyDescent="0.25">
      <c r="A166" s="8">
        <v>4</v>
      </c>
      <c r="B166" s="8" t="s">
        <v>248</v>
      </c>
      <c r="C166" s="4">
        <v>0</v>
      </c>
      <c r="D166" s="8" t="s">
        <v>30</v>
      </c>
      <c r="E166" s="8" t="s">
        <v>124</v>
      </c>
      <c r="F166" s="8" t="s">
        <v>186</v>
      </c>
      <c r="G166" s="8" t="s">
        <v>36</v>
      </c>
      <c r="H166" s="4" t="s">
        <v>437</v>
      </c>
      <c r="O166" s="8" t="s">
        <v>213</v>
      </c>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row>
    <row r="167" spans="1:153" s="13" customFormat="1" x14ac:dyDescent="0.25">
      <c r="A167" s="13">
        <v>3</v>
      </c>
      <c r="B167" s="13" t="s">
        <v>249</v>
      </c>
      <c r="C167" s="4">
        <v>0</v>
      </c>
      <c r="D167" s="13" t="s">
        <v>30</v>
      </c>
      <c r="E167" s="13" t="s">
        <v>124</v>
      </c>
      <c r="F167" s="13" t="s">
        <v>186</v>
      </c>
      <c r="G167" s="13" t="s">
        <v>36</v>
      </c>
      <c r="H167" s="4" t="s">
        <v>437</v>
      </c>
      <c r="O167" s="13" t="s">
        <v>73</v>
      </c>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row>
    <row r="168" spans="1:153" s="8" customFormat="1" x14ac:dyDescent="0.25">
      <c r="A168" s="8">
        <v>4</v>
      </c>
      <c r="B168" s="8" t="s">
        <v>250</v>
      </c>
      <c r="C168" s="4">
        <v>0</v>
      </c>
      <c r="D168" s="8" t="s">
        <v>30</v>
      </c>
      <c r="E168" s="8" t="s">
        <v>124</v>
      </c>
      <c r="F168" s="8" t="s">
        <v>186</v>
      </c>
      <c r="G168" s="8" t="s">
        <v>36</v>
      </c>
      <c r="H168" s="4" t="s">
        <v>437</v>
      </c>
      <c r="O168" s="8" t="s">
        <v>213</v>
      </c>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row>
    <row r="169" spans="1:153" s="8" customFormat="1" x14ac:dyDescent="0.25">
      <c r="A169" s="8">
        <v>4</v>
      </c>
      <c r="B169" s="8" t="s">
        <v>251</v>
      </c>
      <c r="C169" s="4">
        <v>0</v>
      </c>
      <c r="D169" s="8" t="s">
        <v>30</v>
      </c>
      <c r="E169" s="8" t="s">
        <v>124</v>
      </c>
      <c r="F169" s="8" t="s">
        <v>186</v>
      </c>
      <c r="G169" s="8" t="s">
        <v>36</v>
      </c>
      <c r="H169" s="4" t="s">
        <v>437</v>
      </c>
      <c r="O169" s="8" t="s">
        <v>213</v>
      </c>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row>
    <row r="170" spans="1:153" s="13" customFormat="1" x14ac:dyDescent="0.25">
      <c r="A170" s="13">
        <v>3</v>
      </c>
      <c r="B170" s="13" t="s">
        <v>252</v>
      </c>
      <c r="C170" s="4">
        <v>0</v>
      </c>
      <c r="D170" s="13" t="s">
        <v>30</v>
      </c>
      <c r="E170" s="13" t="s">
        <v>124</v>
      </c>
      <c r="F170" s="13" t="s">
        <v>186</v>
      </c>
      <c r="G170" s="13" t="s">
        <v>36</v>
      </c>
      <c r="H170" s="4" t="s">
        <v>437</v>
      </c>
      <c r="O170" s="13" t="s">
        <v>73</v>
      </c>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row>
    <row r="171" spans="1:153" s="8" customFormat="1" x14ac:dyDescent="0.25">
      <c r="A171" s="8">
        <v>4</v>
      </c>
      <c r="B171" s="8" t="s">
        <v>253</v>
      </c>
      <c r="C171" s="4">
        <v>0</v>
      </c>
      <c r="D171" s="8" t="s">
        <v>30</v>
      </c>
      <c r="E171" s="8" t="s">
        <v>124</v>
      </c>
      <c r="F171" s="8" t="s">
        <v>186</v>
      </c>
      <c r="G171" s="8" t="s">
        <v>36</v>
      </c>
      <c r="H171" s="4" t="s">
        <v>437</v>
      </c>
      <c r="O171" s="8" t="s">
        <v>213</v>
      </c>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row>
    <row r="172" spans="1:153" s="13" customFormat="1" x14ac:dyDescent="0.25">
      <c r="A172" s="13">
        <v>3</v>
      </c>
      <c r="B172" s="13" t="s">
        <v>254</v>
      </c>
      <c r="C172" s="4">
        <v>0</v>
      </c>
      <c r="D172" s="13" t="s">
        <v>30</v>
      </c>
      <c r="E172" s="13" t="s">
        <v>124</v>
      </c>
      <c r="F172" s="13" t="s">
        <v>186</v>
      </c>
      <c r="G172" s="13" t="s">
        <v>36</v>
      </c>
      <c r="H172" s="4" t="s">
        <v>437</v>
      </c>
      <c r="O172" s="13" t="s">
        <v>73</v>
      </c>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row>
    <row r="173" spans="1:153" s="8" customFormat="1" x14ac:dyDescent="0.25">
      <c r="A173" s="8">
        <v>4</v>
      </c>
      <c r="B173" s="8" t="s">
        <v>255</v>
      </c>
      <c r="C173" s="4">
        <v>0</v>
      </c>
      <c r="D173" s="8" t="s">
        <v>30</v>
      </c>
      <c r="E173" s="8" t="s">
        <v>124</v>
      </c>
      <c r="F173" s="8" t="s">
        <v>186</v>
      </c>
      <c r="G173" s="8" t="s">
        <v>36</v>
      </c>
      <c r="H173" s="4" t="s">
        <v>437</v>
      </c>
      <c r="O173" s="8" t="s">
        <v>213</v>
      </c>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row>
    <row r="174" spans="1:153" s="8" customFormat="1" x14ac:dyDescent="0.25">
      <c r="A174" s="8">
        <v>4</v>
      </c>
      <c r="B174" s="8" t="s">
        <v>256</v>
      </c>
      <c r="C174" s="4">
        <v>0</v>
      </c>
      <c r="D174" s="8" t="s">
        <v>30</v>
      </c>
      <c r="E174" s="8" t="s">
        <v>124</v>
      </c>
      <c r="F174" s="8" t="s">
        <v>186</v>
      </c>
      <c r="G174" s="8" t="s">
        <v>36</v>
      </c>
      <c r="H174" s="4" t="s">
        <v>437</v>
      </c>
      <c r="O174" s="8" t="s">
        <v>213</v>
      </c>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row>
    <row r="175" spans="1:153" s="8" customFormat="1" x14ac:dyDescent="0.25">
      <c r="A175" s="8">
        <v>4</v>
      </c>
      <c r="B175" s="8" t="s">
        <v>257</v>
      </c>
      <c r="C175" s="4">
        <v>0</v>
      </c>
      <c r="D175" s="8" t="s">
        <v>30</v>
      </c>
      <c r="E175" s="8" t="s">
        <v>124</v>
      </c>
      <c r="F175" s="8" t="s">
        <v>186</v>
      </c>
      <c r="G175" s="8" t="s">
        <v>36</v>
      </c>
      <c r="H175" s="4" t="s">
        <v>437</v>
      </c>
      <c r="O175" s="8" t="s">
        <v>213</v>
      </c>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row>
    <row r="176" spans="1:153" s="11" customFormat="1" x14ac:dyDescent="0.25">
      <c r="A176" s="11">
        <v>2</v>
      </c>
      <c r="B176" s="11" t="s">
        <v>258</v>
      </c>
      <c r="C176" s="4">
        <v>0</v>
      </c>
      <c r="D176" s="11" t="s">
        <v>30</v>
      </c>
      <c r="E176" s="11" t="s">
        <v>124</v>
      </c>
      <c r="F176" s="11" t="s">
        <v>186</v>
      </c>
      <c r="G176" s="11" t="s">
        <v>39</v>
      </c>
      <c r="H176" s="4" t="s">
        <v>437</v>
      </c>
      <c r="O176" s="11" t="s">
        <v>44</v>
      </c>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row>
    <row r="177" spans="1:153" s="13" customFormat="1" x14ac:dyDescent="0.25">
      <c r="A177" s="13">
        <v>3</v>
      </c>
      <c r="B177" s="13" t="s">
        <v>259</v>
      </c>
      <c r="C177" s="4">
        <v>0</v>
      </c>
      <c r="D177" s="13" t="s">
        <v>30</v>
      </c>
      <c r="E177" s="13" t="s">
        <v>124</v>
      </c>
      <c r="F177" s="13" t="s">
        <v>186</v>
      </c>
      <c r="G177" s="13" t="s">
        <v>36</v>
      </c>
      <c r="H177" s="4" t="s">
        <v>437</v>
      </c>
      <c r="O177" s="13" t="s">
        <v>73</v>
      </c>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row>
    <row r="178" spans="1:153" s="8" customFormat="1" x14ac:dyDescent="0.25">
      <c r="A178" s="8">
        <v>4</v>
      </c>
      <c r="B178" s="8" t="s">
        <v>260</v>
      </c>
      <c r="C178" s="4">
        <v>0</v>
      </c>
      <c r="D178" s="8" t="s">
        <v>30</v>
      </c>
      <c r="E178" s="8" t="s">
        <v>124</v>
      </c>
      <c r="F178" s="8" t="s">
        <v>186</v>
      </c>
      <c r="G178" s="8" t="s">
        <v>36</v>
      </c>
      <c r="H178" s="4" t="s">
        <v>437</v>
      </c>
      <c r="O178" s="8" t="s">
        <v>213</v>
      </c>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row>
    <row r="179" spans="1:153" s="8" customFormat="1" x14ac:dyDescent="0.25">
      <c r="A179" s="8">
        <v>4</v>
      </c>
      <c r="B179" s="8" t="s">
        <v>261</v>
      </c>
      <c r="C179" s="4">
        <v>0</v>
      </c>
      <c r="D179" s="8" t="s">
        <v>30</v>
      </c>
      <c r="E179" s="8" t="s">
        <v>124</v>
      </c>
      <c r="F179" s="8" t="s">
        <v>186</v>
      </c>
      <c r="G179" s="8" t="s">
        <v>36</v>
      </c>
      <c r="H179" s="4" t="s">
        <v>437</v>
      </c>
      <c r="O179" s="8" t="s">
        <v>213</v>
      </c>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row>
    <row r="180" spans="1:153" s="13" customFormat="1" x14ac:dyDescent="0.25">
      <c r="A180" s="13">
        <v>3</v>
      </c>
      <c r="B180" s="13" t="s">
        <v>262</v>
      </c>
      <c r="C180" s="4">
        <v>0</v>
      </c>
      <c r="D180" s="13" t="s">
        <v>30</v>
      </c>
      <c r="E180" s="13" t="s">
        <v>124</v>
      </c>
      <c r="F180" s="13" t="s">
        <v>186</v>
      </c>
      <c r="G180" s="13" t="s">
        <v>36</v>
      </c>
      <c r="H180" s="4" t="s">
        <v>437</v>
      </c>
      <c r="O180" s="13" t="s">
        <v>225</v>
      </c>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row>
    <row r="181" spans="1:153" s="11" customFormat="1" x14ac:dyDescent="0.25">
      <c r="A181" s="11">
        <v>2</v>
      </c>
      <c r="B181" s="11" t="s">
        <v>263</v>
      </c>
      <c r="C181" s="4">
        <v>0</v>
      </c>
      <c r="D181" s="11" t="s">
        <v>30</v>
      </c>
      <c r="E181" s="11" t="s">
        <v>124</v>
      </c>
      <c r="F181" s="11" t="s">
        <v>186</v>
      </c>
      <c r="G181" s="11" t="s">
        <v>129</v>
      </c>
      <c r="H181" s="4" t="s">
        <v>437</v>
      </c>
      <c r="O181" s="11" t="s">
        <v>44</v>
      </c>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row>
    <row r="182" spans="1:153" s="13" customFormat="1" x14ac:dyDescent="0.25">
      <c r="A182" s="13">
        <v>3</v>
      </c>
      <c r="B182" s="13" t="s">
        <v>264</v>
      </c>
      <c r="C182" s="4">
        <v>0</v>
      </c>
      <c r="D182" s="13" t="s">
        <v>30</v>
      </c>
      <c r="E182" s="13" t="s">
        <v>124</v>
      </c>
      <c r="F182" s="13" t="s">
        <v>186</v>
      </c>
      <c r="G182" s="13" t="s">
        <v>36</v>
      </c>
      <c r="H182" s="4" t="s">
        <v>437</v>
      </c>
      <c r="O182" s="13" t="s">
        <v>225</v>
      </c>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row>
    <row r="183" spans="1:153" x14ac:dyDescent="0.25">
      <c r="A183">
        <v>1</v>
      </c>
      <c r="B183" t="s">
        <v>412</v>
      </c>
      <c r="C183" s="46">
        <v>0</v>
      </c>
      <c r="D183" s="13" t="s">
        <v>30</v>
      </c>
      <c r="F183" t="s">
        <v>414</v>
      </c>
      <c r="G183" t="s">
        <v>52</v>
      </c>
      <c r="I183">
        <v>0</v>
      </c>
      <c r="J183">
        <v>0</v>
      </c>
      <c r="K183">
        <v>0</v>
      </c>
      <c r="L183">
        <v>0</v>
      </c>
      <c r="M183">
        <v>0</v>
      </c>
      <c r="N183">
        <v>0</v>
      </c>
      <c r="O183">
        <v>0</v>
      </c>
      <c r="P183">
        <v>0</v>
      </c>
      <c r="Q183">
        <v>0</v>
      </c>
      <c r="R183">
        <v>0</v>
      </c>
      <c r="S183">
        <v>0</v>
      </c>
    </row>
  </sheetData>
  <pageMargins left="0.75" right="0.75" top="1" bottom="1" header="0.5" footer="0.5"/>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4F81BD"/>
  </sheetPr>
  <dimension ref="A1:EW88"/>
  <sheetViews>
    <sheetView workbookViewId="0">
      <pane xSplit="2" ySplit="1" topLeftCell="H2" activePane="bottomRight" state="frozen"/>
      <selection pane="topRight" activeCell="C1" sqref="C1"/>
      <selection pane="bottomLeft" activeCell="A2" sqref="A2"/>
      <selection pane="bottomRight" activeCell="H26" sqref="H26"/>
    </sheetView>
  </sheetViews>
  <sheetFormatPr baseColWidth="10" defaultColWidth="9.140625" defaultRowHeight="15" x14ac:dyDescent="0.25"/>
  <cols>
    <col min="1" max="1" width="6.5703125" customWidth="1"/>
    <col min="2" max="2" width="84" customWidth="1"/>
    <col min="3" max="3" width="84" style="26" customWidth="1"/>
    <col min="4" max="4" width="25" customWidth="1"/>
    <col min="5" max="5" width="22" customWidth="1"/>
    <col min="6" max="6" width="31" customWidth="1"/>
    <col min="7" max="7" width="34" customWidth="1"/>
    <col min="8" max="8" width="34" style="26" customWidth="1"/>
    <col min="9" max="11" width="22" customWidth="1"/>
    <col min="12" max="12" width="23" customWidth="1"/>
    <col min="13" max="13" width="22" customWidth="1"/>
    <col min="14" max="14" width="25" customWidth="1"/>
    <col min="15" max="15" width="27" customWidth="1"/>
    <col min="16" max="16" width="26" customWidth="1"/>
    <col min="17" max="17" width="25" customWidth="1"/>
    <col min="18" max="18" width="23" customWidth="1"/>
    <col min="19" max="19" width="21" customWidth="1"/>
  </cols>
  <sheetData>
    <row r="1" spans="1:19" ht="75" x14ac:dyDescent="0.25">
      <c r="A1" s="3" t="s">
        <v>27</v>
      </c>
      <c r="B1" s="3" t="s">
        <v>28</v>
      </c>
      <c r="C1" s="3" t="s">
        <v>385</v>
      </c>
      <c r="D1" s="3" t="s">
        <v>19</v>
      </c>
      <c r="E1" s="3" t="s">
        <v>22</v>
      </c>
      <c r="F1" s="3" t="s">
        <v>25</v>
      </c>
      <c r="G1" s="3" t="s">
        <v>1</v>
      </c>
      <c r="H1" s="3" t="s">
        <v>436</v>
      </c>
      <c r="I1" s="3" t="s">
        <v>3</v>
      </c>
      <c r="J1" s="3" t="s">
        <v>4</v>
      </c>
      <c r="K1" s="3" t="s">
        <v>5</v>
      </c>
      <c r="L1" s="3" t="s">
        <v>6</v>
      </c>
      <c r="M1" s="3" t="s">
        <v>7</v>
      </c>
      <c r="N1" s="3" t="s">
        <v>8</v>
      </c>
      <c r="O1" s="3" t="s">
        <v>9</v>
      </c>
      <c r="P1" s="3" t="s">
        <v>10</v>
      </c>
      <c r="Q1" s="3" t="s">
        <v>12</v>
      </c>
      <c r="R1" s="3" t="s">
        <v>13</v>
      </c>
      <c r="S1" s="3" t="s">
        <v>14</v>
      </c>
    </row>
    <row r="2" spans="1:19" x14ac:dyDescent="0.25">
      <c r="A2" s="4">
        <v>1</v>
      </c>
      <c r="B2" s="4" t="s">
        <v>163</v>
      </c>
      <c r="C2" s="4">
        <v>0</v>
      </c>
      <c r="D2" s="4" t="s">
        <v>30</v>
      </c>
      <c r="E2" s="4" t="s">
        <v>124</v>
      </c>
      <c r="F2" s="4" t="s">
        <v>86</v>
      </c>
      <c r="G2" s="4" t="s">
        <v>346</v>
      </c>
      <c r="H2" s="4"/>
      <c r="I2" s="4"/>
      <c r="J2" s="4"/>
      <c r="K2" s="4"/>
      <c r="L2" s="4"/>
      <c r="M2" s="4"/>
      <c r="N2" s="4" t="s">
        <v>11</v>
      </c>
      <c r="O2" s="4"/>
      <c r="P2" s="4"/>
      <c r="Q2" s="4"/>
      <c r="R2" s="4"/>
      <c r="S2" s="4"/>
    </row>
    <row r="3" spans="1:19" x14ac:dyDescent="0.25">
      <c r="A3" s="12">
        <v>2</v>
      </c>
      <c r="B3" s="12" t="s">
        <v>165</v>
      </c>
      <c r="C3" s="4">
        <v>0</v>
      </c>
      <c r="D3" s="12" t="s">
        <v>30</v>
      </c>
      <c r="E3" s="12" t="s">
        <v>124</v>
      </c>
      <c r="F3" s="12" t="s">
        <v>86</v>
      </c>
      <c r="G3" s="12" t="s">
        <v>424</v>
      </c>
      <c r="H3" s="12"/>
      <c r="I3" s="12"/>
      <c r="J3" s="12"/>
      <c r="K3" s="12"/>
      <c r="L3" s="12"/>
      <c r="M3" s="12"/>
      <c r="N3" s="12" t="s">
        <v>89</v>
      </c>
      <c r="O3" s="12"/>
      <c r="P3" s="12"/>
      <c r="Q3" s="12"/>
      <c r="R3" s="12"/>
      <c r="S3" s="12"/>
    </row>
    <row r="4" spans="1:19" x14ac:dyDescent="0.25">
      <c r="A4" s="12">
        <v>2</v>
      </c>
      <c r="B4" s="12" t="s">
        <v>166</v>
      </c>
      <c r="C4" s="4">
        <v>0</v>
      </c>
      <c r="D4" s="12" t="s">
        <v>30</v>
      </c>
      <c r="E4" s="12" t="s">
        <v>124</v>
      </c>
      <c r="F4" s="12" t="s">
        <v>86</v>
      </c>
      <c r="G4" s="12" t="s">
        <v>424</v>
      </c>
      <c r="H4" s="12"/>
      <c r="I4" s="12"/>
      <c r="J4" s="12"/>
      <c r="K4" s="12"/>
      <c r="L4" s="12"/>
      <c r="M4" s="12"/>
      <c r="N4" s="12" t="s">
        <v>89</v>
      </c>
      <c r="O4" s="12"/>
      <c r="P4" s="12"/>
      <c r="Q4" s="12"/>
      <c r="R4" s="12"/>
      <c r="S4" s="12"/>
    </row>
    <row r="5" spans="1:19" x14ac:dyDescent="0.25">
      <c r="A5" s="12">
        <v>2</v>
      </c>
      <c r="B5" s="12" t="s">
        <v>167</v>
      </c>
      <c r="C5" s="4">
        <v>0</v>
      </c>
      <c r="D5" s="12" t="s">
        <v>30</v>
      </c>
      <c r="E5" s="12" t="s">
        <v>124</v>
      </c>
      <c r="F5" s="12" t="s">
        <v>86</v>
      </c>
      <c r="G5" s="12" t="s">
        <v>424</v>
      </c>
      <c r="H5" s="12"/>
      <c r="I5" s="12"/>
      <c r="J5" s="12"/>
      <c r="K5" s="12"/>
      <c r="L5" s="12"/>
      <c r="M5" s="12"/>
      <c r="N5" s="12" t="s">
        <v>89</v>
      </c>
      <c r="O5" s="12"/>
      <c r="P5" s="12"/>
      <c r="Q5" s="12"/>
      <c r="R5" s="12"/>
      <c r="S5" s="12"/>
    </row>
    <row r="6" spans="1:19" x14ac:dyDescent="0.25">
      <c r="A6" s="12">
        <v>2</v>
      </c>
      <c r="B6" s="12" t="s">
        <v>168</v>
      </c>
      <c r="C6" s="4">
        <v>0</v>
      </c>
      <c r="D6" s="12" t="s">
        <v>30</v>
      </c>
      <c r="E6" s="12" t="s">
        <v>124</v>
      </c>
      <c r="F6" s="12" t="s">
        <v>86</v>
      </c>
      <c r="G6" s="12" t="s">
        <v>424</v>
      </c>
      <c r="H6" s="12"/>
      <c r="I6" s="12"/>
      <c r="J6" s="12"/>
      <c r="K6" s="12"/>
      <c r="L6" s="12"/>
      <c r="M6" s="12"/>
      <c r="N6" s="12" t="s">
        <v>89</v>
      </c>
      <c r="O6" s="12"/>
      <c r="P6" s="12"/>
      <c r="Q6" s="12"/>
      <c r="R6" s="12"/>
      <c r="S6" s="12"/>
    </row>
    <row r="7" spans="1:19" x14ac:dyDescent="0.25">
      <c r="A7" s="12">
        <v>2</v>
      </c>
      <c r="B7" s="12" t="s">
        <v>169</v>
      </c>
      <c r="C7" s="4">
        <v>0</v>
      </c>
      <c r="D7" s="12" t="s">
        <v>30</v>
      </c>
      <c r="E7" s="12" t="s">
        <v>124</v>
      </c>
      <c r="F7" s="12" t="s">
        <v>86</v>
      </c>
      <c r="G7" s="12" t="s">
        <v>424</v>
      </c>
      <c r="H7" s="12"/>
      <c r="I7" s="12"/>
      <c r="J7" s="12"/>
      <c r="K7" s="12"/>
      <c r="L7" s="12"/>
      <c r="M7" s="12"/>
      <c r="N7" s="12" t="s">
        <v>89</v>
      </c>
      <c r="O7" s="12"/>
      <c r="P7" s="12"/>
      <c r="Q7" s="12"/>
      <c r="R7" s="12"/>
      <c r="S7" s="12"/>
    </row>
    <row r="8" spans="1:19" x14ac:dyDescent="0.25">
      <c r="A8" s="4">
        <v>1</v>
      </c>
      <c r="B8" s="4" t="s">
        <v>170</v>
      </c>
      <c r="C8" s="4">
        <v>0</v>
      </c>
      <c r="D8" s="4" t="s">
        <v>30</v>
      </c>
      <c r="E8" s="4" t="s">
        <v>31</v>
      </c>
      <c r="F8" s="4" t="s">
        <v>32</v>
      </c>
      <c r="G8" s="4" t="s">
        <v>427</v>
      </c>
      <c r="H8" s="4"/>
      <c r="I8" s="4"/>
      <c r="J8" s="4"/>
      <c r="K8" s="4"/>
      <c r="L8" s="4"/>
      <c r="M8" s="4"/>
      <c r="N8" s="4"/>
      <c r="O8" s="4"/>
      <c r="P8" s="4"/>
      <c r="Q8" s="4"/>
      <c r="R8" s="4"/>
      <c r="S8" s="4"/>
    </row>
    <row r="9" spans="1:19" x14ac:dyDescent="0.25">
      <c r="A9" s="4">
        <v>1</v>
      </c>
      <c r="B9" s="4" t="s">
        <v>171</v>
      </c>
      <c r="C9" s="4">
        <v>0</v>
      </c>
      <c r="D9" s="4" t="s">
        <v>30</v>
      </c>
      <c r="E9" s="4" t="s">
        <v>31</v>
      </c>
      <c r="F9" s="4" t="s">
        <v>32</v>
      </c>
      <c r="G9" s="4" t="s">
        <v>164</v>
      </c>
      <c r="H9" s="4"/>
      <c r="I9" s="4"/>
      <c r="J9" s="4"/>
      <c r="K9" s="4"/>
      <c r="L9" s="4"/>
      <c r="M9" s="4"/>
      <c r="N9" s="4"/>
      <c r="O9" s="4"/>
      <c r="P9" s="4"/>
      <c r="Q9" s="4"/>
      <c r="R9" s="4"/>
      <c r="S9" s="4"/>
    </row>
    <row r="10" spans="1:19" x14ac:dyDescent="0.25">
      <c r="A10" s="4">
        <v>1</v>
      </c>
      <c r="B10" s="4" t="s">
        <v>172</v>
      </c>
      <c r="C10" s="4">
        <v>0</v>
      </c>
      <c r="D10" s="4" t="s">
        <v>30</v>
      </c>
      <c r="E10" s="4" t="s">
        <v>31</v>
      </c>
      <c r="F10" s="4" t="s">
        <v>32</v>
      </c>
      <c r="G10" s="4" t="s">
        <v>423</v>
      </c>
      <c r="H10" s="4"/>
      <c r="I10" s="4"/>
      <c r="J10" s="4"/>
      <c r="K10" s="4"/>
      <c r="L10" s="4"/>
      <c r="M10" s="4"/>
      <c r="N10" s="4"/>
      <c r="O10" s="4"/>
      <c r="P10" s="4"/>
      <c r="Q10" s="4"/>
      <c r="R10" s="4"/>
      <c r="S10" s="4"/>
    </row>
    <row r="11" spans="1:19" x14ac:dyDescent="0.25">
      <c r="A11" s="4">
        <v>1</v>
      </c>
      <c r="B11" s="4" t="s">
        <v>173</v>
      </c>
      <c r="C11" s="4">
        <v>0</v>
      </c>
      <c r="D11" s="4" t="s">
        <v>30</v>
      </c>
      <c r="E11" s="4" t="s">
        <v>31</v>
      </c>
      <c r="F11" s="4" t="s">
        <v>32</v>
      </c>
      <c r="G11" s="4" t="s">
        <v>423</v>
      </c>
      <c r="H11" s="4"/>
      <c r="I11" s="4"/>
      <c r="J11" s="4"/>
      <c r="K11" s="4"/>
      <c r="L11" s="4"/>
      <c r="M11" s="4"/>
      <c r="N11" s="4"/>
      <c r="O11" s="4"/>
      <c r="P11" s="4"/>
      <c r="Q11" s="4"/>
      <c r="R11" s="4"/>
      <c r="S11" s="4"/>
    </row>
    <row r="12" spans="1:19" x14ac:dyDescent="0.25">
      <c r="A12" s="4">
        <v>1</v>
      </c>
      <c r="B12" s="4" t="s">
        <v>174</v>
      </c>
      <c r="C12" s="4">
        <v>0</v>
      </c>
      <c r="D12" s="4" t="s">
        <v>30</v>
      </c>
      <c r="E12" s="4" t="s">
        <v>31</v>
      </c>
      <c r="F12" s="4" t="s">
        <v>32</v>
      </c>
      <c r="G12" s="4" t="s">
        <v>423</v>
      </c>
      <c r="H12" s="4"/>
      <c r="I12" s="4"/>
      <c r="J12" s="4"/>
      <c r="K12" s="4"/>
      <c r="L12" s="4"/>
      <c r="M12" s="4"/>
      <c r="N12" s="4"/>
      <c r="O12" s="4"/>
      <c r="P12" s="4"/>
      <c r="Q12" s="4"/>
      <c r="R12" s="4"/>
      <c r="S12" s="4"/>
    </row>
    <row r="13" spans="1:19" x14ac:dyDescent="0.25">
      <c r="A13" s="4">
        <v>1</v>
      </c>
      <c r="B13" s="4" t="s">
        <v>175</v>
      </c>
      <c r="C13" s="4">
        <v>0</v>
      </c>
      <c r="D13" s="4" t="s">
        <v>30</v>
      </c>
      <c r="E13" s="4" t="s">
        <v>31</v>
      </c>
      <c r="F13" s="4" t="s">
        <v>32</v>
      </c>
      <c r="G13" s="4" t="s">
        <v>423</v>
      </c>
      <c r="H13" s="4"/>
      <c r="I13" s="4"/>
      <c r="J13" s="4"/>
      <c r="K13" s="4"/>
      <c r="L13" s="4"/>
      <c r="M13" s="4"/>
      <c r="N13" s="4"/>
      <c r="O13" s="4"/>
      <c r="P13" s="4"/>
      <c r="Q13" s="4"/>
      <c r="R13" s="4"/>
      <c r="S13" s="4"/>
    </row>
    <row r="14" spans="1:19" x14ac:dyDescent="0.25">
      <c r="A14" s="4">
        <v>1</v>
      </c>
      <c r="B14" s="4" t="s">
        <v>176</v>
      </c>
      <c r="C14" s="4">
        <v>0</v>
      </c>
      <c r="D14" s="4" t="s">
        <v>30</v>
      </c>
      <c r="E14" s="4" t="s">
        <v>31</v>
      </c>
      <c r="F14" s="4" t="s">
        <v>32</v>
      </c>
      <c r="G14" s="4" t="s">
        <v>424</v>
      </c>
      <c r="H14" s="4"/>
      <c r="I14" s="4"/>
      <c r="J14" s="4"/>
      <c r="K14" s="4"/>
      <c r="L14" s="4"/>
      <c r="M14" s="4"/>
      <c r="N14" s="4"/>
      <c r="O14" s="4"/>
      <c r="P14" s="4"/>
      <c r="Q14" s="4"/>
      <c r="R14" s="4"/>
      <c r="S14" s="4"/>
    </row>
    <row r="15" spans="1:19" x14ac:dyDescent="0.25">
      <c r="A15" s="4">
        <v>1</v>
      </c>
      <c r="B15" s="4" t="s">
        <v>177</v>
      </c>
      <c r="C15" s="4">
        <v>0</v>
      </c>
      <c r="D15" s="4" t="s">
        <v>30</v>
      </c>
      <c r="E15" s="4" t="s">
        <v>57</v>
      </c>
      <c r="F15" s="4" t="s">
        <v>38</v>
      </c>
      <c r="G15" s="4">
        <v>0</v>
      </c>
      <c r="H15" s="4"/>
      <c r="I15" s="4" t="s">
        <v>48</v>
      </c>
      <c r="J15" s="4"/>
      <c r="K15" s="4"/>
      <c r="L15" s="4"/>
      <c r="M15" s="4"/>
      <c r="N15" s="4"/>
      <c r="O15" s="4"/>
      <c r="P15" s="4"/>
      <c r="Q15" s="4"/>
      <c r="R15" s="4"/>
      <c r="S15" s="4"/>
    </row>
    <row r="16" spans="1:19" x14ac:dyDescent="0.25">
      <c r="A16" s="11">
        <v>2</v>
      </c>
      <c r="B16" s="11" t="s">
        <v>178</v>
      </c>
      <c r="C16" s="4">
        <v>0</v>
      </c>
      <c r="D16" s="11" t="s">
        <v>43</v>
      </c>
      <c r="E16" s="11" t="s">
        <v>57</v>
      </c>
      <c r="F16" s="11" t="s">
        <v>38</v>
      </c>
      <c r="G16" s="11" t="s">
        <v>425</v>
      </c>
      <c r="H16" s="11"/>
      <c r="I16" s="11" t="s">
        <v>70</v>
      </c>
      <c r="J16" s="11"/>
      <c r="K16" s="11"/>
      <c r="L16" s="11"/>
      <c r="M16" s="11"/>
      <c r="N16" s="11"/>
      <c r="O16" s="11"/>
      <c r="P16" s="11"/>
      <c r="Q16" s="11"/>
      <c r="R16" s="11"/>
      <c r="S16" s="11"/>
    </row>
    <row r="17" spans="1:19" x14ac:dyDescent="0.25">
      <c r="A17" s="12">
        <v>2</v>
      </c>
      <c r="B17" s="12" t="s">
        <v>179</v>
      </c>
      <c r="C17" s="4">
        <v>0</v>
      </c>
      <c r="D17" s="12" t="s">
        <v>41</v>
      </c>
      <c r="E17" s="12" t="s">
        <v>57</v>
      </c>
      <c r="F17" s="12" t="s">
        <v>38</v>
      </c>
      <c r="G17" s="12" t="s">
        <v>425</v>
      </c>
      <c r="H17" s="12"/>
      <c r="I17" s="11" t="s">
        <v>70</v>
      </c>
      <c r="J17" s="12"/>
      <c r="K17" s="12"/>
      <c r="L17" s="12"/>
      <c r="M17" s="12"/>
      <c r="N17" s="12"/>
      <c r="O17" s="12"/>
      <c r="P17" s="12"/>
      <c r="Q17" s="12"/>
      <c r="R17" s="12"/>
      <c r="S17" s="12"/>
    </row>
    <row r="18" spans="1:19" x14ac:dyDescent="0.25">
      <c r="A18" s="12">
        <v>2</v>
      </c>
      <c r="B18" s="12" t="s">
        <v>180</v>
      </c>
      <c r="C18" s="4">
        <v>0</v>
      </c>
      <c r="D18" s="12" t="s">
        <v>30</v>
      </c>
      <c r="E18" s="12" t="s">
        <v>57</v>
      </c>
      <c r="F18" s="12" t="s">
        <v>38</v>
      </c>
      <c r="G18" s="12" t="s">
        <v>424</v>
      </c>
      <c r="H18" s="12"/>
      <c r="I18" s="11" t="s">
        <v>70</v>
      </c>
      <c r="J18" s="12"/>
      <c r="K18" s="12"/>
      <c r="L18" s="12"/>
      <c r="M18" s="12"/>
      <c r="N18" s="12"/>
      <c r="O18" s="12"/>
      <c r="P18" s="12"/>
      <c r="Q18" s="12"/>
      <c r="R18" s="12"/>
      <c r="S18" s="12"/>
    </row>
    <row r="19" spans="1:19" x14ac:dyDescent="0.25">
      <c r="A19" s="4">
        <v>1</v>
      </c>
      <c r="B19" s="4" t="s">
        <v>181</v>
      </c>
      <c r="C19" s="4">
        <v>0</v>
      </c>
      <c r="D19" s="4" t="s">
        <v>30</v>
      </c>
      <c r="E19" s="4" t="s">
        <v>57</v>
      </c>
      <c r="F19" s="4" t="s">
        <v>55</v>
      </c>
      <c r="G19" s="4" t="s">
        <v>425</v>
      </c>
      <c r="H19" s="4"/>
      <c r="I19" s="4"/>
      <c r="J19" s="4"/>
      <c r="K19" s="4"/>
      <c r="L19" s="4"/>
      <c r="M19" s="4"/>
      <c r="N19" s="4"/>
      <c r="O19" s="4"/>
      <c r="P19" s="4"/>
      <c r="Q19" s="4"/>
      <c r="R19" s="4"/>
      <c r="S19" s="4"/>
    </row>
    <row r="20" spans="1:19" x14ac:dyDescent="0.25">
      <c r="A20" s="4">
        <v>1</v>
      </c>
      <c r="B20" s="4" t="s">
        <v>182</v>
      </c>
      <c r="C20" s="4">
        <v>0</v>
      </c>
      <c r="D20" s="4" t="s">
        <v>30</v>
      </c>
      <c r="E20" s="4" t="s">
        <v>124</v>
      </c>
      <c r="F20" s="4" t="s">
        <v>55</v>
      </c>
      <c r="G20" s="4" t="s">
        <v>425</v>
      </c>
      <c r="H20" s="4"/>
      <c r="I20" s="4"/>
      <c r="J20" s="4"/>
      <c r="K20" s="4"/>
      <c r="L20" s="4"/>
      <c r="M20" s="4"/>
      <c r="N20" s="4"/>
      <c r="O20" s="4"/>
      <c r="P20" s="4"/>
      <c r="Q20" s="4"/>
      <c r="R20" s="4"/>
      <c r="S20" s="4"/>
    </row>
    <row r="21" spans="1:19" s="4" customFormat="1" x14ac:dyDescent="0.25">
      <c r="A21" s="4">
        <v>1</v>
      </c>
      <c r="B21" s="4" t="s">
        <v>183</v>
      </c>
      <c r="C21" s="4">
        <v>0</v>
      </c>
      <c r="D21" s="4" t="s">
        <v>30</v>
      </c>
      <c r="E21" s="4" t="s">
        <v>124</v>
      </c>
      <c r="F21" s="4" t="s">
        <v>55</v>
      </c>
      <c r="G21" s="4" t="s">
        <v>430</v>
      </c>
      <c r="H21" s="4" t="s">
        <v>437</v>
      </c>
    </row>
    <row r="22" spans="1:19" s="4" customFormat="1" x14ac:dyDescent="0.25">
      <c r="A22" s="4">
        <v>1</v>
      </c>
      <c r="B22" s="4" t="s">
        <v>106</v>
      </c>
      <c r="C22" s="4">
        <v>0</v>
      </c>
      <c r="D22" s="4" t="s">
        <v>30</v>
      </c>
      <c r="E22" s="4" t="s">
        <v>124</v>
      </c>
      <c r="F22" s="4" t="s">
        <v>106</v>
      </c>
      <c r="G22" s="4" t="s">
        <v>431</v>
      </c>
    </row>
    <row r="23" spans="1:19" s="4" customFormat="1" x14ac:dyDescent="0.25">
      <c r="A23" s="4">
        <v>1</v>
      </c>
      <c r="B23" s="4" t="s">
        <v>185</v>
      </c>
      <c r="C23" s="4">
        <v>0</v>
      </c>
      <c r="D23" s="4" t="s">
        <v>30</v>
      </c>
      <c r="E23" s="4" t="s">
        <v>124</v>
      </c>
      <c r="F23" s="4" t="s">
        <v>186</v>
      </c>
      <c r="G23" s="4" t="s">
        <v>430</v>
      </c>
      <c r="O23" s="4" t="s">
        <v>48</v>
      </c>
    </row>
    <row r="24" spans="1:19" s="4" customFormat="1" x14ac:dyDescent="0.25">
      <c r="A24" s="4">
        <v>1</v>
      </c>
      <c r="B24" s="4" t="s">
        <v>265</v>
      </c>
      <c r="C24" s="4">
        <v>0</v>
      </c>
      <c r="D24" s="4" t="s">
        <v>30</v>
      </c>
      <c r="E24" s="4" t="s">
        <v>124</v>
      </c>
      <c r="G24" s="4" t="s">
        <v>429</v>
      </c>
    </row>
    <row r="25" spans="1:19" x14ac:dyDescent="0.25">
      <c r="A25" s="4">
        <v>1</v>
      </c>
      <c r="B25" s="4" t="s">
        <v>266</v>
      </c>
      <c r="C25" s="4">
        <v>0</v>
      </c>
      <c r="D25" s="4" t="s">
        <v>30</v>
      </c>
      <c r="E25" s="4" t="s">
        <v>85</v>
      </c>
      <c r="F25" s="4" t="s">
        <v>156</v>
      </c>
      <c r="G25" s="4" t="s">
        <v>426</v>
      </c>
      <c r="H25" s="4"/>
      <c r="I25" s="4"/>
      <c r="J25" s="4"/>
      <c r="K25" s="4"/>
      <c r="L25" s="4"/>
      <c r="M25" s="4" t="s">
        <v>48</v>
      </c>
      <c r="N25" s="4"/>
      <c r="O25" s="4"/>
      <c r="P25" s="4"/>
      <c r="Q25" s="4"/>
      <c r="R25" s="4"/>
      <c r="S25" s="4"/>
    </row>
    <row r="26" spans="1:19" x14ac:dyDescent="0.25">
      <c r="A26" s="11">
        <v>2</v>
      </c>
      <c r="B26" s="11" t="s">
        <v>267</v>
      </c>
      <c r="C26" s="4">
        <v>0</v>
      </c>
      <c r="D26" s="11" t="s">
        <v>30</v>
      </c>
      <c r="E26" s="11" t="s">
        <v>85</v>
      </c>
      <c r="F26" s="11" t="s">
        <v>116</v>
      </c>
      <c r="G26" s="11" t="s">
        <v>134</v>
      </c>
      <c r="H26" s="11"/>
      <c r="I26" s="11"/>
      <c r="J26" s="11"/>
      <c r="K26" s="11"/>
      <c r="L26" s="11"/>
      <c r="M26" s="11">
        <v>2</v>
      </c>
      <c r="N26" s="11"/>
      <c r="O26" s="11"/>
      <c r="P26" s="11"/>
      <c r="Q26" s="11"/>
      <c r="R26" s="11"/>
      <c r="S26" s="11"/>
    </row>
    <row r="27" spans="1:19" x14ac:dyDescent="0.25">
      <c r="A27" s="13">
        <v>3</v>
      </c>
      <c r="B27" s="13" t="s">
        <v>268</v>
      </c>
      <c r="C27" s="4">
        <v>0</v>
      </c>
      <c r="D27" s="13" t="s">
        <v>30</v>
      </c>
      <c r="E27" s="13" t="s">
        <v>85</v>
      </c>
      <c r="F27" s="13" t="s">
        <v>116</v>
      </c>
      <c r="G27" s="13" t="s">
        <v>36</v>
      </c>
      <c r="H27" s="13"/>
      <c r="I27" s="13"/>
      <c r="J27" s="13"/>
      <c r="K27" s="13"/>
      <c r="L27" s="13"/>
      <c r="M27" s="13">
        <v>3</v>
      </c>
      <c r="N27" s="13"/>
      <c r="O27" s="13"/>
      <c r="P27" s="13"/>
      <c r="Q27" s="13"/>
      <c r="R27" s="13"/>
      <c r="S27" s="13"/>
    </row>
    <row r="28" spans="1:19" x14ac:dyDescent="0.25">
      <c r="A28" s="15">
        <v>3</v>
      </c>
      <c r="B28" s="15" t="s">
        <v>269</v>
      </c>
      <c r="C28" s="4">
        <v>0</v>
      </c>
      <c r="D28" s="15" t="s">
        <v>30</v>
      </c>
      <c r="E28" s="15" t="s">
        <v>85</v>
      </c>
      <c r="F28" s="15" t="s">
        <v>116</v>
      </c>
      <c r="G28" s="15" t="s">
        <v>36</v>
      </c>
      <c r="H28" s="15"/>
      <c r="I28" s="15"/>
      <c r="J28" s="15"/>
      <c r="K28" s="15"/>
      <c r="L28" s="15"/>
      <c r="M28" s="15">
        <v>3</v>
      </c>
      <c r="N28" s="15"/>
      <c r="O28" s="15"/>
      <c r="P28" s="15"/>
      <c r="Q28" s="15"/>
      <c r="R28" s="15"/>
      <c r="S28" s="15"/>
    </row>
    <row r="29" spans="1:19" x14ac:dyDescent="0.25">
      <c r="A29" s="15">
        <v>3</v>
      </c>
      <c r="B29" s="15" t="s">
        <v>270</v>
      </c>
      <c r="C29" s="4">
        <v>0</v>
      </c>
      <c r="D29" s="15" t="s">
        <v>30</v>
      </c>
      <c r="E29" s="15" t="s">
        <v>85</v>
      </c>
      <c r="F29" s="15" t="s">
        <v>116</v>
      </c>
      <c r="G29" s="15" t="s">
        <v>36</v>
      </c>
      <c r="H29" s="15"/>
      <c r="I29" s="15"/>
      <c r="J29" s="15"/>
      <c r="K29" s="15"/>
      <c r="L29" s="15"/>
      <c r="M29" s="15">
        <v>3</v>
      </c>
      <c r="N29" s="15"/>
      <c r="O29" s="15"/>
      <c r="P29" s="15"/>
      <c r="Q29" s="15"/>
      <c r="R29" s="15"/>
      <c r="S29" s="15"/>
    </row>
    <row r="30" spans="1:19" x14ac:dyDescent="0.25">
      <c r="A30" s="11">
        <v>2</v>
      </c>
      <c r="B30" s="11" t="s">
        <v>271</v>
      </c>
      <c r="C30" s="4">
        <v>0</v>
      </c>
      <c r="D30" s="11" t="s">
        <v>30</v>
      </c>
      <c r="E30" s="11" t="s">
        <v>85</v>
      </c>
      <c r="F30" s="11" t="s">
        <v>116</v>
      </c>
      <c r="G30" s="11" t="s">
        <v>134</v>
      </c>
      <c r="H30" s="11"/>
      <c r="I30" s="11"/>
      <c r="J30" s="11"/>
      <c r="K30" s="11"/>
      <c r="L30" s="11"/>
      <c r="M30" s="11">
        <v>2</v>
      </c>
      <c r="N30" s="11"/>
      <c r="O30" s="11"/>
      <c r="P30" s="11"/>
      <c r="Q30" s="11"/>
      <c r="R30" s="11"/>
      <c r="S30" s="11"/>
    </row>
    <row r="31" spans="1:19" x14ac:dyDescent="0.25">
      <c r="A31" s="13">
        <v>3</v>
      </c>
      <c r="B31" s="13" t="s">
        <v>272</v>
      </c>
      <c r="C31" s="4">
        <v>0</v>
      </c>
      <c r="D31" s="13" t="s">
        <v>30</v>
      </c>
      <c r="E31" s="13" t="s">
        <v>85</v>
      </c>
      <c r="F31" s="13" t="s">
        <v>116</v>
      </c>
      <c r="G31" s="13" t="s">
        <v>36</v>
      </c>
      <c r="H31" s="13"/>
      <c r="I31" s="13"/>
      <c r="J31" s="13"/>
      <c r="K31" s="13"/>
      <c r="L31" s="13"/>
      <c r="M31" s="13">
        <v>3</v>
      </c>
      <c r="N31" s="13"/>
      <c r="O31" s="13"/>
      <c r="P31" s="13"/>
      <c r="Q31" s="13"/>
      <c r="R31" s="13"/>
      <c r="S31" s="13"/>
    </row>
    <row r="32" spans="1:19" x14ac:dyDescent="0.25">
      <c r="A32" s="15">
        <v>3</v>
      </c>
      <c r="B32" s="15" t="s">
        <v>273</v>
      </c>
      <c r="C32" s="4">
        <v>0</v>
      </c>
      <c r="D32" s="15" t="s">
        <v>30</v>
      </c>
      <c r="E32" s="15" t="s">
        <v>85</v>
      </c>
      <c r="F32" s="15" t="s">
        <v>116</v>
      </c>
      <c r="G32" s="15" t="s">
        <v>36</v>
      </c>
      <c r="H32" s="15"/>
      <c r="I32" s="15"/>
      <c r="J32" s="15"/>
      <c r="K32" s="15"/>
      <c r="L32" s="15"/>
      <c r="M32" s="15">
        <v>3</v>
      </c>
      <c r="N32" s="15"/>
      <c r="O32" s="15"/>
      <c r="P32" s="15"/>
      <c r="Q32" s="15"/>
      <c r="R32" s="15"/>
      <c r="S32" s="15"/>
    </row>
    <row r="33" spans="1:19" x14ac:dyDescent="0.25">
      <c r="A33" s="15">
        <v>3</v>
      </c>
      <c r="B33" s="15" t="s">
        <v>274</v>
      </c>
      <c r="C33" s="4">
        <v>0</v>
      </c>
      <c r="D33" s="15" t="s">
        <v>30</v>
      </c>
      <c r="E33" s="15" t="s">
        <v>85</v>
      </c>
      <c r="F33" s="15" t="s">
        <v>116</v>
      </c>
      <c r="G33" s="15" t="s">
        <v>36</v>
      </c>
      <c r="H33" s="15"/>
      <c r="I33" s="15"/>
      <c r="J33" s="15"/>
      <c r="K33" s="15"/>
      <c r="L33" s="15"/>
      <c r="M33" s="15">
        <v>3</v>
      </c>
      <c r="N33" s="15"/>
      <c r="O33" s="15"/>
      <c r="P33" s="15"/>
      <c r="Q33" s="15"/>
      <c r="R33" s="15"/>
      <c r="S33" s="15"/>
    </row>
    <row r="34" spans="1:19" x14ac:dyDescent="0.25">
      <c r="A34" s="11">
        <v>2</v>
      </c>
      <c r="B34" s="11" t="s">
        <v>275</v>
      </c>
      <c r="C34" s="4">
        <v>0</v>
      </c>
      <c r="D34" s="11" t="s">
        <v>30</v>
      </c>
      <c r="E34" s="11" t="s">
        <v>85</v>
      </c>
      <c r="F34" s="11" t="s">
        <v>156</v>
      </c>
      <c r="G34" s="11" t="s">
        <v>134</v>
      </c>
      <c r="H34" s="11"/>
      <c r="I34" s="11"/>
      <c r="J34" s="11"/>
      <c r="K34" s="11"/>
      <c r="L34" s="11"/>
      <c r="M34" s="11" t="s">
        <v>70</v>
      </c>
      <c r="N34" s="11"/>
      <c r="O34" s="11"/>
      <c r="P34" s="11"/>
      <c r="Q34" s="11"/>
      <c r="R34" s="11"/>
      <c r="S34" s="11"/>
    </row>
    <row r="35" spans="1:19" x14ac:dyDescent="0.25">
      <c r="A35" s="4">
        <v>1</v>
      </c>
      <c r="B35" s="4" t="s">
        <v>276</v>
      </c>
      <c r="C35" s="4">
        <v>0</v>
      </c>
      <c r="D35" s="4" t="s">
        <v>30</v>
      </c>
      <c r="E35" s="4" t="s">
        <v>57</v>
      </c>
      <c r="F35" s="4" t="s">
        <v>116</v>
      </c>
      <c r="G35" s="4" t="s">
        <v>425</v>
      </c>
      <c r="H35" s="4"/>
      <c r="I35" s="4"/>
      <c r="J35" s="4"/>
      <c r="K35" s="4"/>
      <c r="L35" s="4"/>
      <c r="M35" s="4"/>
      <c r="N35" s="4"/>
      <c r="O35" s="4"/>
      <c r="P35" s="4"/>
      <c r="Q35" s="4"/>
      <c r="R35" s="4"/>
      <c r="S35" s="4"/>
    </row>
    <row r="36" spans="1:19" x14ac:dyDescent="0.25">
      <c r="A36" s="4">
        <v>1</v>
      </c>
      <c r="B36" s="4" t="s">
        <v>277</v>
      </c>
      <c r="C36" s="4">
        <v>0</v>
      </c>
      <c r="D36" s="4" t="s">
        <v>30</v>
      </c>
      <c r="E36" s="4" t="s">
        <v>57</v>
      </c>
      <c r="F36" s="4" t="s">
        <v>47</v>
      </c>
      <c r="G36" s="4" t="s">
        <v>129</v>
      </c>
      <c r="H36" s="4"/>
      <c r="I36" s="4"/>
      <c r="J36" s="4"/>
      <c r="K36" s="4"/>
      <c r="L36" s="4"/>
      <c r="M36" s="4"/>
      <c r="N36" s="4"/>
      <c r="O36" s="4"/>
      <c r="P36" s="4"/>
      <c r="Q36" s="4"/>
      <c r="R36" s="4"/>
      <c r="S36" s="4">
        <v>2</v>
      </c>
    </row>
    <row r="37" spans="1:19" x14ac:dyDescent="0.25">
      <c r="A37" s="11">
        <v>2</v>
      </c>
      <c r="B37" s="11" t="s">
        <v>278</v>
      </c>
      <c r="C37" s="4">
        <v>0</v>
      </c>
      <c r="D37" s="11" t="s">
        <v>30</v>
      </c>
      <c r="E37" s="11" t="s">
        <v>57</v>
      </c>
      <c r="F37" s="11" t="s">
        <v>47</v>
      </c>
      <c r="G37" s="11" t="s">
        <v>36</v>
      </c>
      <c r="H37" s="11"/>
      <c r="I37" s="11"/>
      <c r="J37" s="11"/>
      <c r="K37" s="11"/>
      <c r="L37" s="11"/>
      <c r="M37" s="11"/>
      <c r="N37" s="11"/>
      <c r="O37" s="11"/>
      <c r="P37" s="11"/>
      <c r="Q37" s="11"/>
      <c r="R37" s="11"/>
      <c r="S37" s="11">
        <v>3</v>
      </c>
    </row>
    <row r="38" spans="1:19" x14ac:dyDescent="0.25">
      <c r="A38" s="12">
        <v>2</v>
      </c>
      <c r="B38" s="12" t="s">
        <v>279</v>
      </c>
      <c r="C38" s="4">
        <v>0</v>
      </c>
      <c r="D38" s="12" t="s">
        <v>30</v>
      </c>
      <c r="E38" s="12" t="s">
        <v>57</v>
      </c>
      <c r="F38" s="12" t="s">
        <v>47</v>
      </c>
      <c r="G38" s="12" t="s">
        <v>39</v>
      </c>
      <c r="H38" s="12"/>
      <c r="I38" s="12"/>
      <c r="J38" s="12"/>
      <c r="K38" s="12"/>
      <c r="L38" s="12"/>
      <c r="M38" s="12"/>
      <c r="N38" s="12"/>
      <c r="O38" s="12"/>
      <c r="P38" s="12"/>
      <c r="Q38" s="12"/>
      <c r="R38" s="12"/>
      <c r="S38" s="12">
        <v>3</v>
      </c>
    </row>
    <row r="39" spans="1:19" x14ac:dyDescent="0.25">
      <c r="A39" s="12">
        <v>2</v>
      </c>
      <c r="B39" s="12" t="s">
        <v>280</v>
      </c>
      <c r="C39" s="4">
        <v>0</v>
      </c>
      <c r="D39" s="12" t="s">
        <v>30</v>
      </c>
      <c r="E39" s="12" t="s">
        <v>57</v>
      </c>
      <c r="F39" s="12" t="s">
        <v>47</v>
      </c>
      <c r="G39" s="12" t="s">
        <v>36</v>
      </c>
      <c r="H39" s="12"/>
      <c r="I39" s="12"/>
      <c r="J39" s="12"/>
      <c r="K39" s="12"/>
      <c r="L39" s="12"/>
      <c r="M39" s="12"/>
      <c r="N39" s="12"/>
      <c r="O39" s="12"/>
      <c r="P39" s="12"/>
      <c r="Q39" s="12"/>
      <c r="R39" s="12"/>
      <c r="S39" s="12">
        <v>3</v>
      </c>
    </row>
    <row r="40" spans="1:19" x14ac:dyDescent="0.25">
      <c r="A40" s="12">
        <v>2</v>
      </c>
      <c r="B40" s="12" t="s">
        <v>281</v>
      </c>
      <c r="C40" s="4">
        <v>0</v>
      </c>
      <c r="D40" s="12" t="s">
        <v>30</v>
      </c>
      <c r="E40" s="12" t="s">
        <v>57</v>
      </c>
      <c r="F40" s="12" t="s">
        <v>47</v>
      </c>
      <c r="G40" s="12" t="s">
        <v>36</v>
      </c>
      <c r="H40" s="12"/>
      <c r="I40" s="12"/>
      <c r="J40" s="12"/>
      <c r="K40" s="12"/>
      <c r="L40" s="12"/>
      <c r="M40" s="12"/>
      <c r="N40" s="12"/>
      <c r="O40" s="12"/>
      <c r="P40" s="12"/>
      <c r="Q40" s="12"/>
      <c r="R40" s="12"/>
      <c r="S40" s="12">
        <v>3</v>
      </c>
    </row>
    <row r="41" spans="1:19" x14ac:dyDescent="0.25">
      <c r="A41" s="12">
        <v>2</v>
      </c>
      <c r="B41" s="12" t="s">
        <v>282</v>
      </c>
      <c r="C41" s="4">
        <v>0</v>
      </c>
      <c r="D41" s="12" t="s">
        <v>30</v>
      </c>
      <c r="E41" s="12" t="s">
        <v>57</v>
      </c>
      <c r="F41" s="12" t="s">
        <v>47</v>
      </c>
      <c r="G41" s="12" t="s">
        <v>36</v>
      </c>
      <c r="H41" s="12"/>
      <c r="I41" s="12"/>
      <c r="J41" s="12"/>
      <c r="K41" s="12"/>
      <c r="L41" s="12"/>
      <c r="M41" s="12"/>
      <c r="N41" s="12"/>
      <c r="O41" s="12"/>
      <c r="P41" s="12"/>
      <c r="Q41" s="12"/>
      <c r="R41" s="12"/>
      <c r="S41" s="12">
        <v>3</v>
      </c>
    </row>
    <row r="42" spans="1:19" x14ac:dyDescent="0.25">
      <c r="A42" s="12">
        <v>2</v>
      </c>
      <c r="B42" s="12" t="s">
        <v>283</v>
      </c>
      <c r="C42" s="4">
        <v>0</v>
      </c>
      <c r="D42" s="12" t="s">
        <v>30</v>
      </c>
      <c r="E42" s="12" t="s">
        <v>57</v>
      </c>
      <c r="F42" s="12" t="s">
        <v>47</v>
      </c>
      <c r="G42" s="12" t="s">
        <v>36</v>
      </c>
      <c r="H42" s="12"/>
      <c r="I42" s="12"/>
      <c r="J42" s="12"/>
      <c r="K42" s="12"/>
      <c r="L42" s="12"/>
      <c r="M42" s="12"/>
      <c r="N42" s="12"/>
      <c r="O42" s="12"/>
      <c r="P42" s="12"/>
      <c r="Q42" s="12"/>
      <c r="R42" s="12"/>
      <c r="S42" s="12">
        <v>3</v>
      </c>
    </row>
    <row r="43" spans="1:19" x14ac:dyDescent="0.25">
      <c r="A43" s="4">
        <v>1</v>
      </c>
      <c r="B43" s="4" t="s">
        <v>284</v>
      </c>
      <c r="C43" s="4">
        <v>0</v>
      </c>
      <c r="D43" s="4" t="s">
        <v>30</v>
      </c>
      <c r="E43" s="4" t="s">
        <v>31</v>
      </c>
      <c r="F43" s="4" t="s">
        <v>116</v>
      </c>
      <c r="G43" s="4" t="s">
        <v>425</v>
      </c>
      <c r="H43" s="4"/>
      <c r="I43" s="4"/>
      <c r="J43" s="4"/>
      <c r="K43" s="4"/>
      <c r="L43" s="4"/>
      <c r="M43" s="4"/>
      <c r="N43" s="4"/>
      <c r="O43" s="4"/>
      <c r="P43" s="4"/>
      <c r="Q43" s="4"/>
      <c r="R43" s="4"/>
      <c r="S43" s="4"/>
    </row>
    <row r="44" spans="1:19" x14ac:dyDescent="0.25">
      <c r="A44" s="4">
        <v>1</v>
      </c>
      <c r="B44" s="4" t="s">
        <v>285</v>
      </c>
      <c r="C44" s="4">
        <v>0</v>
      </c>
      <c r="D44" s="4" t="s">
        <v>30</v>
      </c>
      <c r="E44" s="4" t="s">
        <v>57</v>
      </c>
      <c r="F44" s="4" t="s">
        <v>286</v>
      </c>
      <c r="G44" s="4" t="s">
        <v>36</v>
      </c>
      <c r="H44" s="4"/>
      <c r="I44" s="4"/>
      <c r="J44" s="4"/>
      <c r="K44" s="4"/>
      <c r="L44" s="4">
        <v>1</v>
      </c>
      <c r="M44" s="4"/>
      <c r="N44" s="4"/>
      <c r="O44" s="4"/>
      <c r="P44" s="4"/>
      <c r="Q44" s="4"/>
      <c r="R44" s="4"/>
      <c r="S44" s="4"/>
    </row>
    <row r="45" spans="1:19" x14ac:dyDescent="0.25">
      <c r="A45" s="11">
        <v>2</v>
      </c>
      <c r="B45" s="11" t="s">
        <v>287</v>
      </c>
      <c r="C45" s="4">
        <v>0</v>
      </c>
      <c r="D45" s="11" t="s">
        <v>30</v>
      </c>
      <c r="E45" s="11" t="s">
        <v>57</v>
      </c>
      <c r="F45" s="11" t="s">
        <v>38</v>
      </c>
      <c r="G45" s="12" t="s">
        <v>425</v>
      </c>
      <c r="H45" s="12"/>
      <c r="I45" s="11"/>
      <c r="J45" s="11"/>
      <c r="K45" s="11"/>
      <c r="L45" s="34" t="s">
        <v>70</v>
      </c>
      <c r="M45" s="11"/>
      <c r="N45" s="11"/>
      <c r="O45" s="11"/>
      <c r="P45" s="11"/>
      <c r="Q45" s="11"/>
      <c r="R45" s="11"/>
      <c r="S45" s="11"/>
    </row>
    <row r="46" spans="1:19" x14ac:dyDescent="0.25">
      <c r="A46" s="12">
        <v>2</v>
      </c>
      <c r="B46" s="12" t="s">
        <v>288</v>
      </c>
      <c r="C46" s="4">
        <v>0</v>
      </c>
      <c r="D46" s="12" t="s">
        <v>30</v>
      </c>
      <c r="E46" s="12" t="s">
        <v>57</v>
      </c>
      <c r="F46" s="12" t="s">
        <v>38</v>
      </c>
      <c r="G46" s="12" t="s">
        <v>425</v>
      </c>
      <c r="H46" s="12"/>
      <c r="I46" s="12"/>
      <c r="J46" s="12"/>
      <c r="K46" s="12"/>
      <c r="L46" s="34" t="s">
        <v>70</v>
      </c>
      <c r="M46" s="12"/>
      <c r="N46" s="12"/>
      <c r="O46" s="12"/>
      <c r="P46" s="12"/>
      <c r="Q46" s="12"/>
      <c r="R46" s="12"/>
      <c r="S46" s="12"/>
    </row>
    <row r="47" spans="1:19" x14ac:dyDescent="0.25">
      <c r="A47" s="12">
        <v>2</v>
      </c>
      <c r="B47" s="12" t="s">
        <v>289</v>
      </c>
      <c r="C47" s="4">
        <v>0</v>
      </c>
      <c r="D47" s="12" t="s">
        <v>30</v>
      </c>
      <c r="E47" s="12" t="s">
        <v>57</v>
      </c>
      <c r="F47" s="12" t="s">
        <v>290</v>
      </c>
      <c r="G47" s="12" t="s">
        <v>425</v>
      </c>
      <c r="H47" s="12"/>
      <c r="I47" s="12"/>
      <c r="J47" s="12"/>
      <c r="K47" s="12"/>
      <c r="L47" s="34" t="s">
        <v>70</v>
      </c>
      <c r="M47" s="12"/>
      <c r="N47" s="12"/>
      <c r="O47" s="12"/>
      <c r="P47" s="12"/>
      <c r="Q47" s="12"/>
      <c r="R47" s="12"/>
      <c r="S47" s="12"/>
    </row>
    <row r="48" spans="1:19" x14ac:dyDescent="0.25">
      <c r="A48" s="4">
        <v>1</v>
      </c>
      <c r="B48" s="4" t="s">
        <v>291</v>
      </c>
      <c r="C48" s="4">
        <v>0</v>
      </c>
      <c r="D48" s="4" t="s">
        <v>30</v>
      </c>
      <c r="E48" s="4" t="s">
        <v>147</v>
      </c>
      <c r="F48" s="4" t="s">
        <v>147</v>
      </c>
      <c r="G48" s="4" t="s">
        <v>164</v>
      </c>
      <c r="H48" s="4"/>
      <c r="I48" s="4"/>
      <c r="J48" s="4"/>
      <c r="K48" s="4"/>
      <c r="L48" s="4"/>
      <c r="M48" s="4"/>
      <c r="N48" s="4"/>
      <c r="O48" s="4"/>
      <c r="P48" s="4"/>
      <c r="Q48" s="4" t="s">
        <v>48</v>
      </c>
      <c r="R48" s="4"/>
      <c r="S48" s="4"/>
    </row>
    <row r="49" spans="1:19" x14ac:dyDescent="0.25">
      <c r="A49" s="11">
        <v>2</v>
      </c>
      <c r="B49" s="11" t="s">
        <v>292</v>
      </c>
      <c r="C49" s="4">
        <v>0</v>
      </c>
      <c r="D49" s="11" t="s">
        <v>30</v>
      </c>
      <c r="E49" s="11" t="s">
        <v>147</v>
      </c>
      <c r="F49" s="11" t="s">
        <v>147</v>
      </c>
      <c r="G49" s="11" t="s">
        <v>424</v>
      </c>
      <c r="H49" s="11"/>
      <c r="I49" s="11"/>
      <c r="J49" s="11"/>
      <c r="K49" s="11"/>
      <c r="L49" s="11"/>
      <c r="M49" s="11"/>
      <c r="N49" s="11"/>
      <c r="O49" s="11"/>
      <c r="P49" s="11"/>
      <c r="Q49" s="11">
        <v>2</v>
      </c>
      <c r="R49" s="11"/>
      <c r="S49" s="11"/>
    </row>
    <row r="50" spans="1:19" x14ac:dyDescent="0.25">
      <c r="A50" s="12">
        <v>2</v>
      </c>
      <c r="B50" s="12" t="s">
        <v>293</v>
      </c>
      <c r="C50" s="4">
        <v>0</v>
      </c>
      <c r="D50" s="12" t="s">
        <v>30</v>
      </c>
      <c r="E50" s="12" t="s">
        <v>147</v>
      </c>
      <c r="F50" s="12" t="s">
        <v>147</v>
      </c>
      <c r="G50" s="12" t="s">
        <v>424</v>
      </c>
      <c r="H50" s="12"/>
      <c r="I50" s="12"/>
      <c r="J50" s="12"/>
      <c r="K50" s="12"/>
      <c r="L50" s="12"/>
      <c r="M50" s="12"/>
      <c r="N50" s="12"/>
      <c r="O50" s="12"/>
      <c r="P50" s="12"/>
      <c r="Q50" s="11">
        <v>2</v>
      </c>
      <c r="R50" s="12"/>
      <c r="S50" s="12"/>
    </row>
    <row r="51" spans="1:19" x14ac:dyDescent="0.25">
      <c r="A51" s="12">
        <v>2</v>
      </c>
      <c r="B51" s="12" t="s">
        <v>294</v>
      </c>
      <c r="C51" s="4">
        <v>0</v>
      </c>
      <c r="D51" s="12" t="s">
        <v>30</v>
      </c>
      <c r="E51" s="12" t="s">
        <v>147</v>
      </c>
      <c r="F51" s="12" t="s">
        <v>147</v>
      </c>
      <c r="G51" s="12" t="s">
        <v>424</v>
      </c>
      <c r="H51" s="12"/>
      <c r="I51" s="12"/>
      <c r="J51" s="12"/>
      <c r="K51" s="12"/>
      <c r="L51" s="12"/>
      <c r="M51" s="12"/>
      <c r="N51" s="12"/>
      <c r="O51" s="12"/>
      <c r="P51" s="12"/>
      <c r="Q51" s="11">
        <v>2</v>
      </c>
      <c r="R51" s="12"/>
      <c r="S51" s="12"/>
    </row>
    <row r="52" spans="1:19" x14ac:dyDescent="0.25">
      <c r="A52" s="12">
        <v>2</v>
      </c>
      <c r="B52" s="12" t="s">
        <v>295</v>
      </c>
      <c r="C52" s="4">
        <v>0</v>
      </c>
      <c r="D52" s="12" t="s">
        <v>30</v>
      </c>
      <c r="E52" s="12" t="s">
        <v>147</v>
      </c>
      <c r="F52" s="12" t="s">
        <v>147</v>
      </c>
      <c r="G52" s="12" t="s">
        <v>426</v>
      </c>
      <c r="H52" s="12"/>
      <c r="I52" s="12"/>
      <c r="J52" s="12"/>
      <c r="K52" s="12"/>
      <c r="L52" s="12"/>
      <c r="M52" s="12"/>
      <c r="N52" s="12"/>
      <c r="O52" s="12"/>
      <c r="P52" s="12"/>
      <c r="Q52" s="11">
        <v>2</v>
      </c>
      <c r="R52" s="12"/>
      <c r="S52" s="12"/>
    </row>
    <row r="53" spans="1:19" x14ac:dyDescent="0.25">
      <c r="A53" s="12">
        <v>2</v>
      </c>
      <c r="B53" s="12" t="s">
        <v>296</v>
      </c>
      <c r="C53" s="4">
        <v>0</v>
      </c>
      <c r="D53" s="12" t="s">
        <v>30</v>
      </c>
      <c r="E53" s="12" t="s">
        <v>147</v>
      </c>
      <c r="F53" s="12" t="s">
        <v>147</v>
      </c>
      <c r="G53" s="12" t="s">
        <v>424</v>
      </c>
      <c r="H53" s="12"/>
      <c r="I53" s="12"/>
      <c r="J53" s="12"/>
      <c r="K53" s="12"/>
      <c r="L53" s="12"/>
      <c r="M53" s="12"/>
      <c r="N53" s="12"/>
      <c r="O53" s="12"/>
      <c r="P53" s="12"/>
      <c r="Q53" s="11">
        <v>2</v>
      </c>
      <c r="R53" s="12"/>
      <c r="S53" s="12"/>
    </row>
    <row r="54" spans="1:19" x14ac:dyDescent="0.25">
      <c r="A54" s="12">
        <v>2</v>
      </c>
      <c r="B54" s="12" t="s">
        <v>297</v>
      </c>
      <c r="C54" s="4">
        <v>0</v>
      </c>
      <c r="D54" s="12" t="s">
        <v>30</v>
      </c>
      <c r="E54" s="12" t="s">
        <v>147</v>
      </c>
      <c r="F54" s="12" t="s">
        <v>298</v>
      </c>
      <c r="G54" s="12" t="s">
        <v>424</v>
      </c>
      <c r="H54" s="12"/>
      <c r="I54" s="12"/>
      <c r="J54" s="12"/>
      <c r="K54" s="12"/>
      <c r="L54" s="12"/>
      <c r="M54" s="12"/>
      <c r="N54" s="12"/>
      <c r="O54" s="12"/>
      <c r="P54" s="12"/>
      <c r="Q54" s="11">
        <v>2</v>
      </c>
      <c r="R54" s="12"/>
      <c r="S54" s="12"/>
    </row>
    <row r="55" spans="1:19" x14ac:dyDescent="0.25">
      <c r="A55" s="4">
        <v>1</v>
      </c>
      <c r="B55" s="4" t="s">
        <v>299</v>
      </c>
      <c r="C55" s="4">
        <v>0</v>
      </c>
      <c r="D55" s="4" t="s">
        <v>30</v>
      </c>
      <c r="E55" s="4" t="s">
        <v>147</v>
      </c>
      <c r="F55" s="4" t="s">
        <v>147</v>
      </c>
      <c r="G55" s="4" t="s">
        <v>424</v>
      </c>
      <c r="H55" s="4"/>
      <c r="I55" s="4"/>
      <c r="J55" s="4"/>
      <c r="K55" s="4"/>
      <c r="L55" s="4"/>
      <c r="M55" s="4"/>
      <c r="N55" s="4"/>
      <c r="O55" s="4"/>
      <c r="P55" s="4"/>
      <c r="Q55" s="4">
        <v>2</v>
      </c>
      <c r="R55" s="4"/>
      <c r="S55" s="4"/>
    </row>
    <row r="56" spans="1:19" x14ac:dyDescent="0.25">
      <c r="A56" s="4">
        <v>1</v>
      </c>
      <c r="B56" s="4" t="s">
        <v>300</v>
      </c>
      <c r="C56" s="4">
        <v>0</v>
      </c>
      <c r="D56" s="4" t="s">
        <v>30</v>
      </c>
      <c r="E56" s="4" t="s">
        <v>147</v>
      </c>
      <c r="F56" s="4" t="s">
        <v>149</v>
      </c>
      <c r="G56" s="4" t="s">
        <v>424</v>
      </c>
      <c r="H56" s="4"/>
      <c r="I56" s="4"/>
      <c r="J56" s="4"/>
      <c r="K56" s="4"/>
      <c r="L56" s="4"/>
      <c r="M56" s="4"/>
      <c r="N56" s="4"/>
      <c r="O56" s="4"/>
      <c r="P56" s="4"/>
      <c r="Q56" s="4">
        <v>2</v>
      </c>
      <c r="R56" s="4"/>
      <c r="S56" s="4"/>
    </row>
    <row r="57" spans="1:19" x14ac:dyDescent="0.25">
      <c r="A57" s="4">
        <v>1</v>
      </c>
      <c r="B57" s="4" t="s">
        <v>301</v>
      </c>
      <c r="C57" s="4">
        <v>0</v>
      </c>
      <c r="D57" s="4" t="s">
        <v>30</v>
      </c>
      <c r="E57" s="4" t="s">
        <v>147</v>
      </c>
      <c r="F57" s="4" t="s">
        <v>149</v>
      </c>
      <c r="G57" s="4" t="s">
        <v>424</v>
      </c>
      <c r="H57" s="4"/>
      <c r="I57" s="4"/>
      <c r="J57" s="4"/>
      <c r="K57" s="4"/>
      <c r="L57" s="4"/>
      <c r="M57" s="4"/>
      <c r="N57" s="4"/>
      <c r="O57" s="4"/>
      <c r="P57" s="4"/>
      <c r="Q57" s="4">
        <v>2</v>
      </c>
      <c r="R57" s="4"/>
      <c r="S57" s="4"/>
    </row>
    <row r="58" spans="1:19" x14ac:dyDescent="0.25">
      <c r="A58" s="4">
        <v>1</v>
      </c>
      <c r="B58" s="4" t="s">
        <v>302</v>
      </c>
      <c r="C58" s="4">
        <v>0</v>
      </c>
      <c r="D58" s="4" t="s">
        <v>30</v>
      </c>
      <c r="E58" s="4" t="s">
        <v>147</v>
      </c>
      <c r="F58" s="4" t="s">
        <v>151</v>
      </c>
      <c r="G58" s="4" t="s">
        <v>424</v>
      </c>
      <c r="H58" s="4"/>
      <c r="I58" s="4"/>
      <c r="J58" s="4"/>
      <c r="K58" s="4"/>
      <c r="L58" s="4"/>
      <c r="M58" s="4"/>
      <c r="N58" s="4"/>
      <c r="O58" s="4"/>
      <c r="P58" s="4"/>
      <c r="Q58" s="4">
        <v>2</v>
      </c>
      <c r="R58" s="4"/>
      <c r="S58" s="4"/>
    </row>
    <row r="59" spans="1:19" x14ac:dyDescent="0.25">
      <c r="A59" s="4">
        <v>1</v>
      </c>
      <c r="B59" s="4" t="s">
        <v>303</v>
      </c>
      <c r="C59" s="4">
        <v>0</v>
      </c>
      <c r="D59" s="4" t="s">
        <v>30</v>
      </c>
      <c r="E59" s="4" t="s">
        <v>147</v>
      </c>
      <c r="F59" s="4" t="s">
        <v>153</v>
      </c>
      <c r="G59" s="4" t="s">
        <v>424</v>
      </c>
      <c r="H59" s="4"/>
      <c r="I59" s="4"/>
      <c r="J59" s="4"/>
      <c r="K59" s="4"/>
      <c r="L59" s="4"/>
      <c r="M59" s="4"/>
      <c r="N59" s="4"/>
      <c r="O59" s="4"/>
      <c r="P59" s="4"/>
      <c r="Q59" s="4">
        <v>2</v>
      </c>
      <c r="R59" s="4"/>
      <c r="S59" s="4"/>
    </row>
    <row r="60" spans="1:19" x14ac:dyDescent="0.25">
      <c r="A60" s="4">
        <v>1</v>
      </c>
      <c r="B60" s="4" t="s">
        <v>304</v>
      </c>
      <c r="C60" s="4">
        <v>0</v>
      </c>
      <c r="D60" s="4" t="s">
        <v>30</v>
      </c>
      <c r="E60" s="4" t="s">
        <v>31</v>
      </c>
      <c r="F60" s="4" t="s">
        <v>416</v>
      </c>
      <c r="G60" s="4" t="s">
        <v>425</v>
      </c>
      <c r="H60" s="4"/>
      <c r="I60" s="4"/>
      <c r="J60" s="4"/>
      <c r="K60" s="4"/>
      <c r="L60" s="4"/>
      <c r="M60" s="4"/>
      <c r="N60" s="4"/>
      <c r="O60" s="4"/>
      <c r="P60" s="4"/>
      <c r="Q60" s="4"/>
      <c r="R60" s="4"/>
      <c r="S60" s="4"/>
    </row>
    <row r="61" spans="1:19" x14ac:dyDescent="0.25">
      <c r="A61" s="4">
        <v>1</v>
      </c>
      <c r="B61" s="4" t="s">
        <v>305</v>
      </c>
      <c r="C61" s="4">
        <v>0</v>
      </c>
      <c r="D61" s="4" t="s">
        <v>30</v>
      </c>
      <c r="E61" s="4" t="s">
        <v>31</v>
      </c>
      <c r="F61" s="4" t="s">
        <v>116</v>
      </c>
      <c r="G61" s="4" t="s">
        <v>52</v>
      </c>
      <c r="H61" s="4"/>
      <c r="I61" s="4">
        <v>0</v>
      </c>
      <c r="J61" s="4">
        <v>0</v>
      </c>
      <c r="K61" s="4">
        <v>0</v>
      </c>
      <c r="L61" s="4">
        <v>0</v>
      </c>
      <c r="M61" s="4">
        <v>0</v>
      </c>
      <c r="N61" s="4">
        <v>0</v>
      </c>
      <c r="O61" s="4">
        <v>0</v>
      </c>
      <c r="P61" s="4">
        <v>0</v>
      </c>
      <c r="Q61" s="4">
        <v>0</v>
      </c>
      <c r="R61" s="4">
        <v>0</v>
      </c>
      <c r="S61" s="4">
        <v>0</v>
      </c>
    </row>
    <row r="62" spans="1:19" x14ac:dyDescent="0.25">
      <c r="A62" s="4">
        <v>1</v>
      </c>
      <c r="B62" s="4" t="s">
        <v>306</v>
      </c>
      <c r="C62" s="4">
        <v>0</v>
      </c>
      <c r="D62" s="4" t="s">
        <v>30</v>
      </c>
      <c r="E62" s="4" t="s">
        <v>31</v>
      </c>
      <c r="F62" s="4" t="s">
        <v>32</v>
      </c>
      <c r="G62" s="4" t="s">
        <v>39</v>
      </c>
      <c r="H62" s="4"/>
      <c r="I62" s="4" t="s">
        <v>36</v>
      </c>
      <c r="J62" s="4" t="s">
        <v>36</v>
      </c>
      <c r="K62" s="4" t="s">
        <v>36</v>
      </c>
      <c r="L62" s="4" t="s">
        <v>36</v>
      </c>
      <c r="M62" s="4" t="s">
        <v>36</v>
      </c>
      <c r="N62" s="4" t="s">
        <v>36</v>
      </c>
      <c r="O62" s="4" t="s">
        <v>36</v>
      </c>
      <c r="P62" s="4" t="s">
        <v>36</v>
      </c>
      <c r="Q62" s="4" t="s">
        <v>36</v>
      </c>
      <c r="R62" s="4" t="s">
        <v>36</v>
      </c>
      <c r="S62" s="4" t="s">
        <v>36</v>
      </c>
    </row>
    <row r="63" spans="1:19" x14ac:dyDescent="0.25">
      <c r="A63" s="4">
        <v>1</v>
      </c>
      <c r="B63" s="4" t="s">
        <v>307</v>
      </c>
      <c r="C63" s="4">
        <v>0</v>
      </c>
      <c r="D63" s="4" t="s">
        <v>30</v>
      </c>
      <c r="E63" s="4" t="s">
        <v>31</v>
      </c>
      <c r="F63" s="4" t="s">
        <v>32</v>
      </c>
      <c r="G63" s="4" t="s">
        <v>39</v>
      </c>
      <c r="H63" s="4"/>
      <c r="I63" s="4" t="s">
        <v>36</v>
      </c>
      <c r="J63" s="4" t="s">
        <v>36</v>
      </c>
      <c r="K63" s="4" t="s">
        <v>36</v>
      </c>
      <c r="L63" s="4" t="s">
        <v>36</v>
      </c>
      <c r="M63" s="4" t="s">
        <v>36</v>
      </c>
      <c r="N63" s="4" t="s">
        <v>36</v>
      </c>
      <c r="O63" s="4" t="s">
        <v>36</v>
      </c>
      <c r="P63" s="4" t="s">
        <v>36</v>
      </c>
      <c r="Q63" s="4" t="s">
        <v>36</v>
      </c>
      <c r="R63" s="4" t="s">
        <v>36</v>
      </c>
      <c r="S63" s="4" t="s">
        <v>36</v>
      </c>
    </row>
    <row r="64" spans="1:19" x14ac:dyDescent="0.25">
      <c r="A64" s="4">
        <v>1</v>
      </c>
      <c r="B64" s="4" t="s">
        <v>308</v>
      </c>
      <c r="C64" s="4">
        <v>0</v>
      </c>
      <c r="D64" s="4" t="s">
        <v>30</v>
      </c>
      <c r="E64" s="4" t="s">
        <v>31</v>
      </c>
      <c r="F64" s="4" t="s">
        <v>32</v>
      </c>
      <c r="G64" s="4" t="s">
        <v>39</v>
      </c>
      <c r="H64" s="4"/>
      <c r="I64" s="4" t="s">
        <v>36</v>
      </c>
      <c r="J64" s="4" t="s">
        <v>36</v>
      </c>
      <c r="K64" s="4" t="s">
        <v>36</v>
      </c>
      <c r="L64" s="4" t="s">
        <v>36</v>
      </c>
      <c r="M64" s="4" t="s">
        <v>36</v>
      </c>
      <c r="N64" s="4" t="s">
        <v>36</v>
      </c>
      <c r="O64" s="4" t="s">
        <v>36</v>
      </c>
      <c r="P64" s="4" t="s">
        <v>36</v>
      </c>
      <c r="Q64" s="4" t="s">
        <v>36</v>
      </c>
      <c r="R64" s="4" t="s">
        <v>36</v>
      </c>
      <c r="S64" s="4" t="s">
        <v>36</v>
      </c>
    </row>
    <row r="65" spans="1:19" x14ac:dyDescent="0.25">
      <c r="A65" s="4">
        <v>1</v>
      </c>
      <c r="B65" s="4" t="s">
        <v>309</v>
      </c>
      <c r="C65" s="4">
        <v>0</v>
      </c>
      <c r="D65" s="4" t="s">
        <v>30</v>
      </c>
      <c r="E65" s="4" t="s">
        <v>85</v>
      </c>
      <c r="F65" s="4" t="s">
        <v>310</v>
      </c>
      <c r="G65" s="4" t="s">
        <v>39</v>
      </c>
      <c r="H65" s="4"/>
      <c r="I65" s="4" t="s">
        <v>36</v>
      </c>
      <c r="J65" s="4" t="s">
        <v>36</v>
      </c>
      <c r="K65" s="4" t="s">
        <v>36</v>
      </c>
      <c r="L65" s="4" t="s">
        <v>36</v>
      </c>
      <c r="M65" s="4" t="s">
        <v>36</v>
      </c>
      <c r="N65" s="4" t="s">
        <v>36</v>
      </c>
      <c r="O65" s="4" t="s">
        <v>36</v>
      </c>
      <c r="P65" s="4" t="s">
        <v>36</v>
      </c>
      <c r="Q65" s="4" t="s">
        <v>36</v>
      </c>
      <c r="R65" s="4" t="s">
        <v>36</v>
      </c>
      <c r="S65" s="4" t="s">
        <v>36</v>
      </c>
    </row>
    <row r="66" spans="1:19" x14ac:dyDescent="0.25">
      <c r="A66" s="4">
        <v>1</v>
      </c>
      <c r="B66" s="4" t="s">
        <v>311</v>
      </c>
      <c r="C66" s="4">
        <v>0</v>
      </c>
      <c r="D66" s="4" t="s">
        <v>30</v>
      </c>
      <c r="E66" s="4" t="s">
        <v>124</v>
      </c>
      <c r="F66" s="4" t="s">
        <v>186</v>
      </c>
      <c r="G66" s="4" t="s">
        <v>39</v>
      </c>
      <c r="H66" s="4"/>
      <c r="I66" s="4" t="s">
        <v>36</v>
      </c>
      <c r="J66" s="4" t="s">
        <v>36</v>
      </c>
      <c r="K66" s="4" t="s">
        <v>36</v>
      </c>
      <c r="L66" s="4" t="s">
        <v>36</v>
      </c>
      <c r="M66" s="4" t="s">
        <v>36</v>
      </c>
      <c r="N66" s="4" t="s">
        <v>36</v>
      </c>
      <c r="O66" s="4" t="s">
        <v>36</v>
      </c>
      <c r="P66" s="4" t="s">
        <v>36</v>
      </c>
      <c r="Q66" s="4" t="s">
        <v>36</v>
      </c>
      <c r="R66" s="4" t="s">
        <v>36</v>
      </c>
      <c r="S66" s="4" t="s">
        <v>36</v>
      </c>
    </row>
    <row r="67" spans="1:19" x14ac:dyDescent="0.25">
      <c r="A67" s="4">
        <v>1</v>
      </c>
      <c r="B67" s="4" t="s">
        <v>312</v>
      </c>
      <c r="C67" s="4">
        <v>0</v>
      </c>
      <c r="D67" s="4" t="s">
        <v>30</v>
      </c>
      <c r="E67" s="4" t="s">
        <v>124</v>
      </c>
      <c r="F67" s="4" t="s">
        <v>186</v>
      </c>
      <c r="G67" s="4" t="s">
        <v>39</v>
      </c>
      <c r="H67" s="4"/>
      <c r="I67" s="4" t="s">
        <v>36</v>
      </c>
      <c r="J67" s="4" t="s">
        <v>36</v>
      </c>
      <c r="K67" s="4" t="s">
        <v>36</v>
      </c>
      <c r="L67" s="4" t="s">
        <v>36</v>
      </c>
      <c r="M67" s="4" t="s">
        <v>36</v>
      </c>
      <c r="N67" s="4" t="s">
        <v>36</v>
      </c>
      <c r="O67" s="4" t="s">
        <v>36</v>
      </c>
      <c r="P67" s="4" t="s">
        <v>36</v>
      </c>
      <c r="Q67" s="4" t="s">
        <v>36</v>
      </c>
      <c r="R67" s="4" t="s">
        <v>36</v>
      </c>
      <c r="S67" s="4" t="s">
        <v>36</v>
      </c>
    </row>
    <row r="68" spans="1:19" x14ac:dyDescent="0.25">
      <c r="A68" s="4">
        <v>1</v>
      </c>
      <c r="B68" s="4" t="s">
        <v>313</v>
      </c>
      <c r="C68" s="4">
        <v>0</v>
      </c>
      <c r="D68" s="4" t="s">
        <v>30</v>
      </c>
      <c r="E68" s="4" t="s">
        <v>124</v>
      </c>
      <c r="F68" s="4" t="s">
        <v>186</v>
      </c>
      <c r="G68" s="4" t="s">
        <v>39</v>
      </c>
      <c r="H68" s="4"/>
      <c r="I68" s="4" t="s">
        <v>36</v>
      </c>
      <c r="J68" s="4" t="s">
        <v>36</v>
      </c>
      <c r="K68" s="4" t="s">
        <v>36</v>
      </c>
      <c r="L68" s="4" t="s">
        <v>36</v>
      </c>
      <c r="M68" s="4" t="s">
        <v>36</v>
      </c>
      <c r="N68" s="4" t="s">
        <v>36</v>
      </c>
      <c r="O68" s="4" t="s">
        <v>36</v>
      </c>
      <c r="P68" s="4" t="s">
        <v>36</v>
      </c>
      <c r="Q68" s="4" t="s">
        <v>36</v>
      </c>
      <c r="R68" s="4" t="s">
        <v>36</v>
      </c>
      <c r="S68" s="4" t="s">
        <v>36</v>
      </c>
    </row>
    <row r="69" spans="1:19" x14ac:dyDescent="0.25">
      <c r="A69" s="4">
        <v>1</v>
      </c>
      <c r="B69" s="4" t="s">
        <v>314</v>
      </c>
      <c r="C69" s="4">
        <v>0</v>
      </c>
      <c r="D69" s="4" t="s">
        <v>30</v>
      </c>
      <c r="E69" s="4" t="s">
        <v>124</v>
      </c>
      <c r="F69" s="4" t="s">
        <v>186</v>
      </c>
      <c r="G69" s="4" t="s">
        <v>39</v>
      </c>
      <c r="H69" s="4"/>
      <c r="I69" s="4" t="s">
        <v>36</v>
      </c>
      <c r="J69" s="4" t="s">
        <v>36</v>
      </c>
      <c r="K69" s="4" t="s">
        <v>36</v>
      </c>
      <c r="L69" s="4" t="s">
        <v>36</v>
      </c>
      <c r="M69" s="4" t="s">
        <v>36</v>
      </c>
      <c r="N69" s="4" t="s">
        <v>36</v>
      </c>
      <c r="O69" s="4" t="s">
        <v>36</v>
      </c>
      <c r="P69" s="4" t="s">
        <v>36</v>
      </c>
      <c r="Q69" s="4" t="s">
        <v>36</v>
      </c>
      <c r="R69" s="4" t="s">
        <v>36</v>
      </c>
      <c r="S69" s="4" t="s">
        <v>36</v>
      </c>
    </row>
    <row r="70" spans="1:19" x14ac:dyDescent="0.25">
      <c r="A70" s="4">
        <v>1</v>
      </c>
      <c r="B70" s="4" t="s">
        <v>315</v>
      </c>
      <c r="C70" s="4">
        <v>0</v>
      </c>
      <c r="D70" s="4" t="s">
        <v>30</v>
      </c>
      <c r="E70" s="4"/>
      <c r="F70" s="4" t="s">
        <v>116</v>
      </c>
      <c r="G70" s="4" t="s">
        <v>39</v>
      </c>
      <c r="H70" s="4"/>
      <c r="I70" s="4" t="s">
        <v>36</v>
      </c>
      <c r="J70" s="4" t="s">
        <v>36</v>
      </c>
      <c r="K70" s="4" t="s">
        <v>36</v>
      </c>
      <c r="L70" s="4" t="s">
        <v>36</v>
      </c>
      <c r="M70" s="4" t="s">
        <v>36</v>
      </c>
      <c r="N70" s="4" t="s">
        <v>36</v>
      </c>
      <c r="O70" s="4" t="s">
        <v>36</v>
      </c>
      <c r="P70" s="4" t="s">
        <v>36</v>
      </c>
      <c r="Q70" s="4" t="s">
        <v>36</v>
      </c>
      <c r="R70" s="4" t="s">
        <v>36</v>
      </c>
      <c r="S70" s="4" t="s">
        <v>36</v>
      </c>
    </row>
    <row r="71" spans="1:19" x14ac:dyDescent="0.25">
      <c r="A71" s="4">
        <v>1</v>
      </c>
      <c r="B71" s="4" t="s">
        <v>316</v>
      </c>
      <c r="C71" s="4">
        <v>0</v>
      </c>
      <c r="D71" s="4" t="s">
        <v>30</v>
      </c>
      <c r="E71" s="4" t="s">
        <v>85</v>
      </c>
      <c r="F71" s="4"/>
      <c r="G71" s="4" t="s">
        <v>39</v>
      </c>
      <c r="H71" s="4"/>
      <c r="I71" s="4" t="s">
        <v>36</v>
      </c>
      <c r="J71" s="4" t="s">
        <v>36</v>
      </c>
      <c r="K71" s="4" t="s">
        <v>36</v>
      </c>
      <c r="L71" s="4" t="s">
        <v>36</v>
      </c>
      <c r="M71" s="4" t="s">
        <v>36</v>
      </c>
      <c r="N71" s="4" t="s">
        <v>36</v>
      </c>
      <c r="O71" s="4" t="s">
        <v>36</v>
      </c>
      <c r="P71" s="4" t="s">
        <v>36</v>
      </c>
      <c r="Q71" s="4" t="s">
        <v>36</v>
      </c>
      <c r="R71" s="4" t="s">
        <v>36</v>
      </c>
      <c r="S71" s="4" t="s">
        <v>36</v>
      </c>
    </row>
    <row r="72" spans="1:19" x14ac:dyDescent="0.25">
      <c r="A72" s="4">
        <v>1</v>
      </c>
      <c r="B72" s="4" t="s">
        <v>317</v>
      </c>
      <c r="C72" s="4">
        <v>0</v>
      </c>
      <c r="D72" s="4" t="s">
        <v>30</v>
      </c>
      <c r="E72" s="4"/>
      <c r="F72" s="4" t="s">
        <v>186</v>
      </c>
      <c r="G72" s="4" t="s">
        <v>39</v>
      </c>
      <c r="H72" s="4"/>
      <c r="I72" s="4" t="s">
        <v>36</v>
      </c>
      <c r="J72" s="4" t="s">
        <v>36</v>
      </c>
      <c r="K72" s="4" t="s">
        <v>36</v>
      </c>
      <c r="L72" s="4" t="s">
        <v>36</v>
      </c>
      <c r="M72" s="4" t="s">
        <v>36</v>
      </c>
      <c r="N72" s="4" t="s">
        <v>36</v>
      </c>
      <c r="O72" s="4" t="s">
        <v>36</v>
      </c>
      <c r="P72" s="4" t="s">
        <v>36</v>
      </c>
      <c r="Q72" s="4" t="s">
        <v>36</v>
      </c>
      <c r="R72" s="4" t="s">
        <v>36</v>
      </c>
      <c r="S72" s="4" t="s">
        <v>36</v>
      </c>
    </row>
    <row r="73" spans="1:19" x14ac:dyDescent="0.25">
      <c r="A73" s="4">
        <v>1</v>
      </c>
      <c r="B73" s="4" t="s">
        <v>318</v>
      </c>
      <c r="C73" s="4">
        <v>0</v>
      </c>
      <c r="D73" s="4" t="s">
        <v>30</v>
      </c>
      <c r="E73" s="4" t="s">
        <v>124</v>
      </c>
      <c r="F73" s="4" t="s">
        <v>186</v>
      </c>
      <c r="G73" s="4" t="s">
        <v>39</v>
      </c>
      <c r="H73" s="4"/>
      <c r="I73" s="4" t="s">
        <v>36</v>
      </c>
      <c r="J73" s="4" t="s">
        <v>36</v>
      </c>
      <c r="K73" s="4" t="s">
        <v>36</v>
      </c>
      <c r="L73" s="4" t="s">
        <v>36</v>
      </c>
      <c r="M73" s="4" t="s">
        <v>36</v>
      </c>
      <c r="N73" s="4" t="s">
        <v>36</v>
      </c>
      <c r="O73" s="4" t="s">
        <v>36</v>
      </c>
      <c r="P73" s="4" t="s">
        <v>36</v>
      </c>
      <c r="Q73" s="4" t="s">
        <v>36</v>
      </c>
      <c r="R73" s="4" t="s">
        <v>36</v>
      </c>
      <c r="S73" s="4" t="s">
        <v>36</v>
      </c>
    </row>
    <row r="74" spans="1:19" x14ac:dyDescent="0.25">
      <c r="A74" s="4">
        <v>1</v>
      </c>
      <c r="B74" s="4" t="s">
        <v>319</v>
      </c>
      <c r="C74" s="4">
        <v>0</v>
      </c>
      <c r="D74" s="4" t="s">
        <v>30</v>
      </c>
      <c r="E74" s="4"/>
      <c r="F74" s="4"/>
      <c r="G74" s="4" t="s">
        <v>39</v>
      </c>
      <c r="H74" s="4"/>
      <c r="I74" s="4" t="s">
        <v>36</v>
      </c>
      <c r="J74" s="4" t="s">
        <v>36</v>
      </c>
      <c r="K74" s="4" t="s">
        <v>36</v>
      </c>
      <c r="L74" s="4" t="s">
        <v>36</v>
      </c>
      <c r="M74" s="4" t="s">
        <v>36</v>
      </c>
      <c r="N74" s="4" t="s">
        <v>36</v>
      </c>
      <c r="O74" s="4" t="s">
        <v>36</v>
      </c>
      <c r="P74" s="4" t="s">
        <v>36</v>
      </c>
      <c r="Q74" s="4" t="s">
        <v>36</v>
      </c>
      <c r="R74" s="4" t="s">
        <v>36</v>
      </c>
      <c r="S74" s="4" t="s">
        <v>36</v>
      </c>
    </row>
    <row r="75" spans="1:19" x14ac:dyDescent="0.25">
      <c r="A75" s="4">
        <v>1</v>
      </c>
      <c r="B75" s="4" t="s">
        <v>320</v>
      </c>
      <c r="C75" s="4">
        <v>0</v>
      </c>
      <c r="D75" s="4" t="s">
        <v>30</v>
      </c>
      <c r="E75" s="4"/>
      <c r="F75" s="4"/>
      <c r="G75" s="4" t="s">
        <v>39</v>
      </c>
      <c r="H75" s="4"/>
      <c r="I75" s="4" t="s">
        <v>36</v>
      </c>
      <c r="J75" s="4" t="s">
        <v>36</v>
      </c>
      <c r="K75" s="4" t="s">
        <v>36</v>
      </c>
      <c r="L75" s="4" t="s">
        <v>36</v>
      </c>
      <c r="M75" s="4" t="s">
        <v>36</v>
      </c>
      <c r="N75" s="4" t="s">
        <v>36</v>
      </c>
      <c r="O75" s="4" t="s">
        <v>36</v>
      </c>
      <c r="P75" s="4" t="s">
        <v>36</v>
      </c>
      <c r="Q75" s="4" t="s">
        <v>36</v>
      </c>
      <c r="R75" s="4" t="s">
        <v>36</v>
      </c>
      <c r="S75" s="4" t="s">
        <v>36</v>
      </c>
    </row>
    <row r="76" spans="1:19" x14ac:dyDescent="0.25">
      <c r="A76" s="4">
        <v>1</v>
      </c>
      <c r="B76" s="4" t="s">
        <v>321</v>
      </c>
      <c r="C76" s="4">
        <v>0</v>
      </c>
      <c r="D76" s="4" t="s">
        <v>30</v>
      </c>
      <c r="E76" s="4"/>
      <c r="F76" s="4"/>
      <c r="G76" s="4" t="s">
        <v>39</v>
      </c>
      <c r="H76" s="4"/>
      <c r="I76" s="4" t="s">
        <v>36</v>
      </c>
      <c r="J76" s="4" t="s">
        <v>36</v>
      </c>
      <c r="K76" s="4" t="s">
        <v>36</v>
      </c>
      <c r="L76" s="4" t="s">
        <v>36</v>
      </c>
      <c r="M76" s="4" t="s">
        <v>36</v>
      </c>
      <c r="N76" s="4" t="s">
        <v>36</v>
      </c>
      <c r="O76" s="4" t="s">
        <v>36</v>
      </c>
      <c r="P76" s="4" t="s">
        <v>36</v>
      </c>
      <c r="Q76" s="4" t="s">
        <v>36</v>
      </c>
      <c r="R76" s="4" t="s">
        <v>36</v>
      </c>
      <c r="S76" s="4" t="s">
        <v>36</v>
      </c>
    </row>
    <row r="77" spans="1:19" x14ac:dyDescent="0.25">
      <c r="A77" s="4">
        <v>1</v>
      </c>
      <c r="B77" s="4" t="s">
        <v>322</v>
      </c>
      <c r="C77" s="4">
        <v>0</v>
      </c>
      <c r="D77" s="4" t="s">
        <v>30</v>
      </c>
      <c r="E77" s="4" t="s">
        <v>31</v>
      </c>
      <c r="F77" s="4" t="s">
        <v>32</v>
      </c>
      <c r="G77" s="4" t="s">
        <v>164</v>
      </c>
      <c r="H77" s="4"/>
      <c r="I77" s="4" t="s">
        <v>36</v>
      </c>
      <c r="J77" s="4" t="s">
        <v>36</v>
      </c>
      <c r="K77" s="4" t="s">
        <v>36</v>
      </c>
      <c r="L77" s="4" t="s">
        <v>36</v>
      </c>
      <c r="M77" s="4" t="s">
        <v>36</v>
      </c>
      <c r="N77" s="4" t="s">
        <v>36</v>
      </c>
      <c r="O77" s="4" t="s">
        <v>36</v>
      </c>
      <c r="P77" s="4" t="s">
        <v>36</v>
      </c>
      <c r="Q77" s="4" t="s">
        <v>36</v>
      </c>
      <c r="R77" s="4" t="s">
        <v>36</v>
      </c>
      <c r="S77" s="4" t="s">
        <v>36</v>
      </c>
    </row>
    <row r="78" spans="1:19" x14ac:dyDescent="0.25">
      <c r="A78" s="4">
        <v>1</v>
      </c>
      <c r="B78" s="4" t="s">
        <v>323</v>
      </c>
      <c r="C78" s="4">
        <v>0</v>
      </c>
      <c r="D78" s="4" t="s">
        <v>30</v>
      </c>
      <c r="E78" s="4" t="s">
        <v>31</v>
      </c>
      <c r="F78" s="4" t="s">
        <v>32</v>
      </c>
      <c r="G78" s="4" t="s">
        <v>52</v>
      </c>
      <c r="H78" s="4"/>
      <c r="I78" s="4" t="s">
        <v>36</v>
      </c>
      <c r="J78" s="4" t="s">
        <v>36</v>
      </c>
      <c r="K78" s="4" t="s">
        <v>36</v>
      </c>
      <c r="L78" s="4" t="s">
        <v>36</v>
      </c>
      <c r="M78" s="4" t="s">
        <v>36</v>
      </c>
      <c r="N78" s="4" t="s">
        <v>36</v>
      </c>
      <c r="O78" s="4" t="s">
        <v>36</v>
      </c>
      <c r="P78" s="4" t="s">
        <v>36</v>
      </c>
      <c r="Q78" s="4" t="s">
        <v>36</v>
      </c>
      <c r="R78" s="4" t="s">
        <v>36</v>
      </c>
      <c r="S78" s="4" t="s">
        <v>36</v>
      </c>
    </row>
    <row r="79" spans="1:19" x14ac:dyDescent="0.25">
      <c r="A79" s="4">
        <v>1</v>
      </c>
      <c r="B79" s="4" t="s">
        <v>324</v>
      </c>
      <c r="C79" s="4">
        <v>0</v>
      </c>
      <c r="D79" s="4" t="s">
        <v>30</v>
      </c>
      <c r="E79" s="4" t="s">
        <v>85</v>
      </c>
      <c r="F79" s="4" t="s">
        <v>55</v>
      </c>
      <c r="G79" s="4" t="s">
        <v>424</v>
      </c>
      <c r="H79" s="4"/>
      <c r="I79" s="4" t="s">
        <v>36</v>
      </c>
      <c r="J79" s="4" t="s">
        <v>36</v>
      </c>
      <c r="K79" s="4" t="s">
        <v>36</v>
      </c>
      <c r="L79" s="4" t="s">
        <v>36</v>
      </c>
      <c r="M79" s="4" t="s">
        <v>36</v>
      </c>
      <c r="N79" s="4" t="s">
        <v>36</v>
      </c>
      <c r="O79" s="4" t="s">
        <v>36</v>
      </c>
      <c r="P79" s="4" t="s">
        <v>36</v>
      </c>
      <c r="Q79" s="4" t="s">
        <v>36</v>
      </c>
      <c r="R79" s="4" t="s">
        <v>36</v>
      </c>
      <c r="S79" s="4" t="s">
        <v>36</v>
      </c>
    </row>
    <row r="80" spans="1:19" x14ac:dyDescent="0.25">
      <c r="A80" s="4">
        <v>1</v>
      </c>
      <c r="B80" s="4" t="s">
        <v>325</v>
      </c>
      <c r="C80" s="4">
        <v>0</v>
      </c>
      <c r="D80" s="4" t="s">
        <v>30</v>
      </c>
      <c r="E80" s="4" t="s">
        <v>124</v>
      </c>
      <c r="F80" s="4" t="s">
        <v>38</v>
      </c>
      <c r="G80" s="4" t="s">
        <v>423</v>
      </c>
      <c r="H80" s="4"/>
      <c r="I80" s="4" t="s">
        <v>36</v>
      </c>
      <c r="J80" s="4" t="s">
        <v>36</v>
      </c>
      <c r="K80" s="4" t="s">
        <v>36</v>
      </c>
      <c r="L80" s="4" t="s">
        <v>36</v>
      </c>
      <c r="M80" s="4" t="s">
        <v>36</v>
      </c>
      <c r="N80" s="4" t="s">
        <v>36</v>
      </c>
      <c r="O80" s="4" t="s">
        <v>36</v>
      </c>
      <c r="P80" s="4" t="s">
        <v>36</v>
      </c>
      <c r="Q80" s="4" t="s">
        <v>36</v>
      </c>
      <c r="R80" s="4" t="s">
        <v>36</v>
      </c>
      <c r="S80" s="4" t="s">
        <v>36</v>
      </c>
    </row>
    <row r="81" spans="1:153" x14ac:dyDescent="0.25">
      <c r="A81" s="4">
        <v>1</v>
      </c>
      <c r="B81" s="4" t="s">
        <v>328</v>
      </c>
      <c r="C81" s="4">
        <v>0</v>
      </c>
      <c r="D81" s="4" t="s">
        <v>30</v>
      </c>
      <c r="E81" s="4" t="s">
        <v>85</v>
      </c>
      <c r="F81" s="4"/>
      <c r="G81" s="4" t="s">
        <v>424</v>
      </c>
      <c r="H81" s="4"/>
      <c r="I81" s="4" t="s">
        <v>36</v>
      </c>
      <c r="J81" s="4" t="s">
        <v>36</v>
      </c>
      <c r="K81" s="4" t="s">
        <v>36</v>
      </c>
      <c r="L81" s="4" t="s">
        <v>36</v>
      </c>
      <c r="M81" s="4" t="s">
        <v>36</v>
      </c>
      <c r="N81" s="4" t="s">
        <v>36</v>
      </c>
      <c r="O81" s="4" t="s">
        <v>36</v>
      </c>
      <c r="P81" s="4" t="s">
        <v>36</v>
      </c>
      <c r="Q81" s="4" t="s">
        <v>36</v>
      </c>
      <c r="R81" s="4" t="s">
        <v>36</v>
      </c>
      <c r="S81" s="4" t="s">
        <v>36</v>
      </c>
    </row>
    <row r="82" spans="1:153" x14ac:dyDescent="0.25">
      <c r="A82" s="4">
        <v>1</v>
      </c>
      <c r="B82" s="4" t="s">
        <v>329</v>
      </c>
      <c r="C82" s="4">
        <v>0</v>
      </c>
      <c r="D82" s="4" t="s">
        <v>30</v>
      </c>
      <c r="E82" s="4" t="s">
        <v>85</v>
      </c>
      <c r="F82" s="4"/>
      <c r="G82" s="4" t="s">
        <v>164</v>
      </c>
      <c r="H82" s="4"/>
      <c r="I82" s="4" t="s">
        <v>36</v>
      </c>
      <c r="J82" s="4" t="s">
        <v>36</v>
      </c>
      <c r="K82" s="4" t="s">
        <v>36</v>
      </c>
      <c r="L82" s="4" t="s">
        <v>36</v>
      </c>
      <c r="M82" s="4" t="s">
        <v>36</v>
      </c>
      <c r="N82" s="4" t="s">
        <v>36</v>
      </c>
      <c r="O82" s="4" t="s">
        <v>36</v>
      </c>
      <c r="P82" s="4" t="s">
        <v>36</v>
      </c>
      <c r="Q82" s="4" t="s">
        <v>36</v>
      </c>
      <c r="R82" s="4" t="s">
        <v>36</v>
      </c>
      <c r="S82" s="4" t="s">
        <v>36</v>
      </c>
    </row>
    <row r="83" spans="1:153" x14ac:dyDescent="0.25">
      <c r="A83" s="4">
        <v>1</v>
      </c>
      <c r="B83" s="4" t="s">
        <v>184</v>
      </c>
      <c r="C83" s="4">
        <v>0</v>
      </c>
      <c r="D83" s="4" t="s">
        <v>30</v>
      </c>
      <c r="E83" s="4" t="s">
        <v>85</v>
      </c>
      <c r="F83" s="4"/>
      <c r="G83" s="4" t="s">
        <v>164</v>
      </c>
      <c r="H83" s="4"/>
      <c r="I83" s="4" t="s">
        <v>36</v>
      </c>
      <c r="J83" s="4" t="s">
        <v>36</v>
      </c>
      <c r="K83" s="4" t="s">
        <v>36</v>
      </c>
      <c r="L83" s="4" t="s">
        <v>36</v>
      </c>
      <c r="M83" s="4" t="s">
        <v>36</v>
      </c>
      <c r="N83" s="4" t="s">
        <v>36</v>
      </c>
      <c r="O83" s="4" t="s">
        <v>36</v>
      </c>
      <c r="P83" s="4" t="s">
        <v>36</v>
      </c>
      <c r="Q83" s="4" t="s">
        <v>36</v>
      </c>
      <c r="R83" s="4" t="s">
        <v>36</v>
      </c>
      <c r="S83" s="4" t="s">
        <v>36</v>
      </c>
    </row>
    <row r="84" spans="1:153" x14ac:dyDescent="0.25">
      <c r="A84" s="4">
        <v>1</v>
      </c>
      <c r="B84" s="4" t="s">
        <v>326</v>
      </c>
      <c r="C84" s="4">
        <v>0</v>
      </c>
      <c r="D84" s="4" t="s">
        <v>30</v>
      </c>
      <c r="E84" s="4" t="s">
        <v>124</v>
      </c>
      <c r="F84" s="4" t="s">
        <v>86</v>
      </c>
      <c r="G84" s="4" t="s">
        <v>52</v>
      </c>
      <c r="H84" s="4"/>
      <c r="I84" s="4" t="s">
        <v>36</v>
      </c>
      <c r="J84" s="4" t="s">
        <v>36</v>
      </c>
      <c r="K84" s="4" t="s">
        <v>36</v>
      </c>
      <c r="L84" s="4" t="s">
        <v>36</v>
      </c>
      <c r="M84" s="4" t="s">
        <v>36</v>
      </c>
      <c r="N84" s="4" t="s">
        <v>36</v>
      </c>
      <c r="O84" s="4" t="s">
        <v>36</v>
      </c>
      <c r="P84" s="4" t="s">
        <v>36</v>
      </c>
      <c r="Q84" s="4" t="s">
        <v>36</v>
      </c>
      <c r="R84" s="4" t="s">
        <v>36</v>
      </c>
      <c r="S84" s="4" t="s">
        <v>36</v>
      </c>
    </row>
    <row r="85" spans="1:153" x14ac:dyDescent="0.25">
      <c r="A85" s="4">
        <v>1</v>
      </c>
      <c r="B85" s="4" t="s">
        <v>327</v>
      </c>
      <c r="C85" s="4">
        <v>0</v>
      </c>
      <c r="D85" s="4" t="s">
        <v>30</v>
      </c>
      <c r="E85" s="4" t="s">
        <v>124</v>
      </c>
      <c r="F85" s="4" t="s">
        <v>106</v>
      </c>
      <c r="G85" s="4" t="s">
        <v>52</v>
      </c>
      <c r="H85" s="4"/>
      <c r="I85" s="4" t="s">
        <v>36</v>
      </c>
      <c r="J85" s="4" t="s">
        <v>36</v>
      </c>
      <c r="K85" s="4" t="s">
        <v>36</v>
      </c>
      <c r="L85" s="4" t="s">
        <v>36</v>
      </c>
      <c r="M85" s="4" t="s">
        <v>36</v>
      </c>
      <c r="N85" s="4" t="s">
        <v>36</v>
      </c>
      <c r="O85" s="4" t="s">
        <v>36</v>
      </c>
      <c r="P85" s="4" t="s">
        <v>36</v>
      </c>
      <c r="Q85" s="4" t="s">
        <v>36</v>
      </c>
      <c r="R85" s="4" t="s">
        <v>36</v>
      </c>
      <c r="S85" s="4" t="s">
        <v>36</v>
      </c>
    </row>
    <row r="86" spans="1:153" x14ac:dyDescent="0.25">
      <c r="A86" s="4">
        <v>1</v>
      </c>
      <c r="B86" s="4" t="s">
        <v>162</v>
      </c>
      <c r="C86" s="4">
        <v>0</v>
      </c>
      <c r="D86" s="4" t="s">
        <v>30</v>
      </c>
      <c r="E86" s="4" t="s">
        <v>57</v>
      </c>
      <c r="F86" s="4" t="s">
        <v>47</v>
      </c>
      <c r="G86" s="4" t="s">
        <v>52</v>
      </c>
      <c r="H86" s="4"/>
      <c r="I86" s="4" t="s">
        <v>36</v>
      </c>
      <c r="J86" s="4" t="s">
        <v>36</v>
      </c>
      <c r="K86" s="4" t="s">
        <v>36</v>
      </c>
      <c r="L86" s="4" t="s">
        <v>36</v>
      </c>
      <c r="M86" s="4" t="s">
        <v>36</v>
      </c>
      <c r="N86" s="4" t="s">
        <v>36</v>
      </c>
      <c r="O86" s="4" t="s">
        <v>36</v>
      </c>
      <c r="P86" s="4" t="s">
        <v>36</v>
      </c>
      <c r="Q86" s="4" t="s">
        <v>36</v>
      </c>
      <c r="R86" s="4" t="s">
        <v>36</v>
      </c>
      <c r="S86" s="4" t="s">
        <v>36</v>
      </c>
    </row>
    <row r="87" spans="1:153" s="4" customFormat="1" x14ac:dyDescent="0.25">
      <c r="A87" s="4">
        <v>1</v>
      </c>
      <c r="B87" s="4" t="s">
        <v>127</v>
      </c>
      <c r="C87" s="4">
        <v>0</v>
      </c>
      <c r="D87" s="4" t="s">
        <v>30</v>
      </c>
      <c r="E87" s="4" t="s">
        <v>31</v>
      </c>
      <c r="F87" s="4" t="s">
        <v>47</v>
      </c>
      <c r="G87" s="4" t="s">
        <v>129</v>
      </c>
      <c r="I87" s="4">
        <v>0</v>
      </c>
      <c r="J87" s="4">
        <v>0</v>
      </c>
      <c r="K87" s="4">
        <v>0</v>
      </c>
      <c r="L87" s="4">
        <v>0</v>
      </c>
      <c r="M87" s="4">
        <v>0</v>
      </c>
      <c r="N87" s="4">
        <v>0</v>
      </c>
      <c r="O87" s="4">
        <v>0</v>
      </c>
      <c r="P87" s="4">
        <v>0</v>
      </c>
      <c r="Q87" s="4">
        <v>0</v>
      </c>
      <c r="R87" s="4">
        <v>0</v>
      </c>
      <c r="S87" s="4">
        <v>0</v>
      </c>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row>
    <row r="88" spans="1:153" s="4" customFormat="1" x14ac:dyDescent="0.25">
      <c r="A88" s="4">
        <v>1</v>
      </c>
      <c r="B88" s="4" t="s">
        <v>128</v>
      </c>
      <c r="C88" s="4">
        <v>0</v>
      </c>
      <c r="D88" s="4" t="s">
        <v>30</v>
      </c>
      <c r="E88" s="4" t="s">
        <v>31</v>
      </c>
      <c r="F88" s="4" t="s">
        <v>116</v>
      </c>
      <c r="G88" s="4" t="s">
        <v>39</v>
      </c>
      <c r="I88" s="4">
        <v>0</v>
      </c>
      <c r="J88" s="4">
        <v>0</v>
      </c>
      <c r="K88" s="4">
        <v>0</v>
      </c>
      <c r="L88" s="4">
        <v>0</v>
      </c>
      <c r="M88" s="4">
        <v>0</v>
      </c>
      <c r="N88" s="4">
        <v>0</v>
      </c>
      <c r="O88" s="4">
        <v>0</v>
      </c>
      <c r="P88" s="4">
        <v>0</v>
      </c>
      <c r="Q88" s="4">
        <v>0</v>
      </c>
      <c r="R88" s="4">
        <v>0</v>
      </c>
      <c r="S88" s="4">
        <v>0</v>
      </c>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row>
  </sheetData>
  <phoneticPr fontId="8" type="noConversion"/>
  <conditionalFormatting sqref="B84:B85">
    <cfRule type="duplicateValues" dxfId="48" priority="2"/>
  </conditionalFormatting>
  <conditionalFormatting sqref="B86:C86">
    <cfRule type="duplicateValues" dxfId="47" priority="1"/>
  </conditionalFormatting>
  <pageMargins left="0.75" right="0.75" top="1" bottom="1" header="0.5" footer="0.5"/>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F81BD"/>
  </sheetPr>
  <dimension ref="A1:Q2"/>
  <sheetViews>
    <sheetView topLeftCell="A7" workbookViewId="0">
      <selection activeCell="F3" sqref="F3"/>
    </sheetView>
  </sheetViews>
  <sheetFormatPr baseColWidth="10" defaultColWidth="9.140625" defaultRowHeight="15" x14ac:dyDescent="0.25"/>
  <cols>
    <col min="1" max="1" width="28" customWidth="1"/>
    <col min="2" max="2" width="117" customWidth="1"/>
    <col min="3" max="3" width="15" customWidth="1"/>
    <col min="4" max="4" width="14" customWidth="1"/>
    <col min="5" max="5" width="20" customWidth="1"/>
    <col min="6" max="6" width="40" customWidth="1"/>
    <col min="7" max="9" width="22" customWidth="1"/>
    <col min="10" max="10" width="23" customWidth="1"/>
    <col min="11" max="11" width="22" customWidth="1"/>
    <col min="12" max="12" width="25" customWidth="1"/>
    <col min="13" max="13" width="27" customWidth="1"/>
    <col min="14" max="14" width="26" customWidth="1"/>
    <col min="15" max="15" width="25" customWidth="1"/>
    <col min="16" max="16" width="23" customWidth="1"/>
    <col min="17" max="17" width="21" customWidth="1"/>
  </cols>
  <sheetData>
    <row r="1" spans="1:17" x14ac:dyDescent="0.25">
      <c r="A1" s="3" t="s">
        <v>27</v>
      </c>
      <c r="B1" s="3" t="s">
        <v>28</v>
      </c>
      <c r="C1" s="3" t="s">
        <v>19</v>
      </c>
      <c r="D1" s="3" t="s">
        <v>22</v>
      </c>
      <c r="E1" s="3" t="s">
        <v>25</v>
      </c>
      <c r="F1" s="3" t="s">
        <v>1</v>
      </c>
      <c r="G1" s="3" t="s">
        <v>3</v>
      </c>
      <c r="H1" s="3" t="s">
        <v>4</v>
      </c>
      <c r="I1" s="3" t="s">
        <v>5</v>
      </c>
      <c r="J1" s="3" t="s">
        <v>6</v>
      </c>
      <c r="K1" s="3" t="s">
        <v>7</v>
      </c>
      <c r="L1" s="3" t="s">
        <v>8</v>
      </c>
      <c r="M1" s="3" t="s">
        <v>9</v>
      </c>
      <c r="N1" s="3" t="s">
        <v>10</v>
      </c>
      <c r="O1" s="3" t="s">
        <v>12</v>
      </c>
      <c r="P1" s="3" t="s">
        <v>13</v>
      </c>
      <c r="Q1" s="3" t="s">
        <v>14</v>
      </c>
    </row>
    <row r="2" spans="1:17" x14ac:dyDescent="0.25">
      <c r="A2" s="4">
        <v>1</v>
      </c>
      <c r="B2" s="4" t="s">
        <v>347</v>
      </c>
      <c r="C2" s="4"/>
      <c r="D2" s="4"/>
      <c r="E2" s="4"/>
      <c r="F2" s="4"/>
      <c r="G2" s="4"/>
      <c r="H2" s="4"/>
      <c r="I2" s="4"/>
      <c r="J2" s="4"/>
      <c r="K2" s="4"/>
      <c r="L2" s="4"/>
      <c r="M2" s="4"/>
      <c r="N2" s="4"/>
      <c r="O2" s="4"/>
      <c r="P2" s="4"/>
      <c r="Q2" s="4"/>
    </row>
  </sheetData>
  <pageMargins left="0.75" right="0.75" top="1" bottom="1" header="0.5" footer="0.5"/>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4F81BD"/>
  </sheetPr>
  <dimension ref="A2:CL359"/>
  <sheetViews>
    <sheetView workbookViewId="0">
      <pane xSplit="2" ySplit="2" topLeftCell="C184" activePane="bottomRight" state="frozen"/>
      <selection pane="topRight" activeCell="C1" sqref="C1"/>
      <selection pane="bottomLeft" activeCell="A3" sqref="A3"/>
      <selection pane="bottomRight" activeCell="AL191" sqref="AL191"/>
    </sheetView>
  </sheetViews>
  <sheetFormatPr baseColWidth="10" defaultColWidth="9.140625" defaultRowHeight="15" x14ac:dyDescent="0.25"/>
  <cols>
    <col min="1" max="1" width="3.140625" customWidth="1"/>
    <col min="2" max="2" width="38.140625" customWidth="1"/>
    <col min="3" max="84" width="3" customWidth="1"/>
    <col min="85" max="90" width="3" style="26" customWidth="1"/>
  </cols>
  <sheetData>
    <row r="2" spans="1:90" ht="90.75" customHeight="1" x14ac:dyDescent="0.25">
      <c r="A2" s="16"/>
      <c r="B2" s="16"/>
      <c r="C2" s="17" t="s">
        <v>163</v>
      </c>
      <c r="D2" s="18" t="s">
        <v>165</v>
      </c>
      <c r="E2" s="18" t="s">
        <v>166</v>
      </c>
      <c r="F2" s="18" t="s">
        <v>167</v>
      </c>
      <c r="G2" s="18" t="s">
        <v>168</v>
      </c>
      <c r="H2" s="18" t="s">
        <v>169</v>
      </c>
      <c r="I2" s="17" t="s">
        <v>170</v>
      </c>
      <c r="J2" s="17" t="s">
        <v>171</v>
      </c>
      <c r="K2" s="17" t="s">
        <v>172</v>
      </c>
      <c r="L2" s="17" t="s">
        <v>173</v>
      </c>
      <c r="M2" s="17" t="s">
        <v>174</v>
      </c>
      <c r="N2" s="17" t="s">
        <v>175</v>
      </c>
      <c r="O2" s="17" t="s">
        <v>176</v>
      </c>
      <c r="P2" s="17" t="s">
        <v>177</v>
      </c>
      <c r="Q2" s="18" t="s">
        <v>178</v>
      </c>
      <c r="R2" s="18" t="s">
        <v>179</v>
      </c>
      <c r="S2" s="18" t="s">
        <v>180</v>
      </c>
      <c r="T2" s="17" t="s">
        <v>181</v>
      </c>
      <c r="U2" s="17" t="s">
        <v>182</v>
      </c>
      <c r="V2" s="17" t="s">
        <v>183</v>
      </c>
      <c r="W2" s="17" t="s">
        <v>184</v>
      </c>
      <c r="X2" s="17" t="s">
        <v>106</v>
      </c>
      <c r="Y2" s="18" t="s">
        <v>185</v>
      </c>
      <c r="Z2" s="18" t="s">
        <v>265</v>
      </c>
      <c r="AA2" s="17" t="s">
        <v>266</v>
      </c>
      <c r="AB2" s="18" t="s">
        <v>267</v>
      </c>
      <c r="AC2" s="19" t="s">
        <v>268</v>
      </c>
      <c r="AD2" s="19" t="s">
        <v>269</v>
      </c>
      <c r="AE2" s="19" t="s">
        <v>270</v>
      </c>
      <c r="AF2" s="18" t="s">
        <v>271</v>
      </c>
      <c r="AG2" s="19" t="s">
        <v>272</v>
      </c>
      <c r="AH2" s="19" t="s">
        <v>273</v>
      </c>
      <c r="AI2" s="19" t="s">
        <v>274</v>
      </c>
      <c r="AJ2" s="18" t="s">
        <v>275</v>
      </c>
      <c r="AK2" s="17" t="s">
        <v>276</v>
      </c>
      <c r="AL2" s="17" t="s">
        <v>277</v>
      </c>
      <c r="AM2" s="18" t="s">
        <v>278</v>
      </c>
      <c r="AN2" s="18" t="s">
        <v>279</v>
      </c>
      <c r="AO2" s="18" t="s">
        <v>280</v>
      </c>
      <c r="AP2" s="18" t="s">
        <v>281</v>
      </c>
      <c r="AQ2" s="18" t="s">
        <v>282</v>
      </c>
      <c r="AR2" s="18" t="s">
        <v>283</v>
      </c>
      <c r="AS2" s="17" t="s">
        <v>284</v>
      </c>
      <c r="AT2" s="17" t="s">
        <v>285</v>
      </c>
      <c r="AU2" s="18" t="s">
        <v>287</v>
      </c>
      <c r="AV2" s="18" t="s">
        <v>288</v>
      </c>
      <c r="AW2" s="18" t="s">
        <v>289</v>
      </c>
      <c r="AX2" s="17" t="s">
        <v>291</v>
      </c>
      <c r="AY2" s="18" t="s">
        <v>292</v>
      </c>
      <c r="AZ2" s="18" t="s">
        <v>293</v>
      </c>
      <c r="BA2" s="18" t="s">
        <v>294</v>
      </c>
      <c r="BB2" s="18" t="s">
        <v>295</v>
      </c>
      <c r="BC2" s="18" t="s">
        <v>296</v>
      </c>
      <c r="BD2" s="18" t="s">
        <v>297</v>
      </c>
      <c r="BE2" s="17" t="s">
        <v>299</v>
      </c>
      <c r="BF2" s="17" t="s">
        <v>300</v>
      </c>
      <c r="BG2" s="17" t="s">
        <v>301</v>
      </c>
      <c r="BH2" s="17" t="s">
        <v>302</v>
      </c>
      <c r="BI2" s="17" t="s">
        <v>303</v>
      </c>
      <c r="BJ2" s="17" t="s">
        <v>304</v>
      </c>
      <c r="BK2" s="17" t="s">
        <v>305</v>
      </c>
      <c r="BL2" s="17" t="s">
        <v>306</v>
      </c>
      <c r="BM2" s="17" t="s">
        <v>307</v>
      </c>
      <c r="BN2" s="17" t="s">
        <v>308</v>
      </c>
      <c r="BO2" s="17" t="s">
        <v>309</v>
      </c>
      <c r="BP2" s="17" t="s">
        <v>311</v>
      </c>
      <c r="BQ2" s="17" t="s">
        <v>312</v>
      </c>
      <c r="BR2" s="17" t="s">
        <v>313</v>
      </c>
      <c r="BS2" s="17" t="s">
        <v>314</v>
      </c>
      <c r="BT2" s="17" t="s">
        <v>315</v>
      </c>
      <c r="BU2" s="17" t="s">
        <v>316</v>
      </c>
      <c r="BV2" s="17" t="s">
        <v>317</v>
      </c>
      <c r="BW2" s="17" t="s">
        <v>318</v>
      </c>
      <c r="BX2" s="17" t="s">
        <v>319</v>
      </c>
      <c r="BY2" s="17" t="s">
        <v>320</v>
      </c>
      <c r="BZ2" s="17" t="s">
        <v>321</v>
      </c>
      <c r="CA2" s="17" t="s">
        <v>322</v>
      </c>
      <c r="CB2" s="17" t="s">
        <v>323</v>
      </c>
      <c r="CC2" s="17" t="s">
        <v>324</v>
      </c>
      <c r="CD2" s="17" t="s">
        <v>325</v>
      </c>
      <c r="CE2" s="17" t="s">
        <v>328</v>
      </c>
      <c r="CF2" s="17" t="s">
        <v>329</v>
      </c>
      <c r="CG2" s="17" t="s">
        <v>326</v>
      </c>
      <c r="CH2" s="17" t="s">
        <v>327</v>
      </c>
      <c r="CI2" s="17" t="s">
        <v>162</v>
      </c>
      <c r="CJ2" s="52" t="s">
        <v>127</v>
      </c>
      <c r="CK2" s="52" t="s">
        <v>128</v>
      </c>
      <c r="CL2" s="17" t="s">
        <v>347</v>
      </c>
    </row>
    <row r="3" spans="1:90" x14ac:dyDescent="0.25">
      <c r="B3" s="20" t="s">
        <v>29</v>
      </c>
      <c r="C3">
        <v>0</v>
      </c>
      <c r="D3">
        <v>0</v>
      </c>
      <c r="E3">
        <v>0</v>
      </c>
      <c r="F3">
        <v>0</v>
      </c>
      <c r="G3">
        <v>0</v>
      </c>
      <c r="H3">
        <v>0</v>
      </c>
      <c r="I3">
        <v>0</v>
      </c>
      <c r="J3">
        <v>0</v>
      </c>
      <c r="K3">
        <v>1</v>
      </c>
      <c r="L3">
        <v>0</v>
      </c>
      <c r="M3">
        <v>0</v>
      </c>
      <c r="N3">
        <v>1</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c r="BZ3">
        <v>0</v>
      </c>
      <c r="CA3">
        <v>0</v>
      </c>
      <c r="CB3">
        <v>0</v>
      </c>
      <c r="CC3">
        <v>0</v>
      </c>
      <c r="CD3">
        <v>0</v>
      </c>
      <c r="CE3">
        <v>0</v>
      </c>
      <c r="CF3">
        <v>0</v>
      </c>
      <c r="CL3" s="26">
        <v>0</v>
      </c>
    </row>
    <row r="4" spans="1:90" x14ac:dyDescent="0.25">
      <c r="B4" s="20" t="s">
        <v>33</v>
      </c>
      <c r="C4">
        <v>0</v>
      </c>
      <c r="D4">
        <v>0</v>
      </c>
      <c r="E4">
        <v>0</v>
      </c>
      <c r="F4">
        <v>0</v>
      </c>
      <c r="G4">
        <v>0</v>
      </c>
      <c r="H4">
        <v>0</v>
      </c>
      <c r="I4">
        <v>0</v>
      </c>
      <c r="J4">
        <v>0</v>
      </c>
      <c r="K4">
        <v>0</v>
      </c>
      <c r="L4">
        <v>0</v>
      </c>
      <c r="M4">
        <v>0</v>
      </c>
      <c r="N4">
        <v>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L4" s="26">
        <v>0</v>
      </c>
    </row>
    <row r="5" spans="1:90" x14ac:dyDescent="0.25">
      <c r="B5" s="20" t="s">
        <v>34</v>
      </c>
      <c r="C5">
        <v>0</v>
      </c>
      <c r="D5">
        <v>0</v>
      </c>
      <c r="E5">
        <v>0</v>
      </c>
      <c r="F5">
        <v>0</v>
      </c>
      <c r="G5">
        <v>0</v>
      </c>
      <c r="H5">
        <v>0</v>
      </c>
      <c r="I5">
        <v>0</v>
      </c>
      <c r="J5">
        <v>0</v>
      </c>
      <c r="K5">
        <v>0</v>
      </c>
      <c r="L5">
        <v>0</v>
      </c>
      <c r="M5">
        <v>0</v>
      </c>
      <c r="N5">
        <v>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L5" s="26">
        <v>0</v>
      </c>
    </row>
    <row r="6" spans="1:90" x14ac:dyDescent="0.25">
      <c r="B6" s="20" t="s">
        <v>35</v>
      </c>
      <c r="C6">
        <v>0</v>
      </c>
      <c r="D6">
        <v>0</v>
      </c>
      <c r="E6">
        <v>0</v>
      </c>
      <c r="F6">
        <v>0</v>
      </c>
      <c r="G6">
        <v>0</v>
      </c>
      <c r="H6">
        <v>0</v>
      </c>
      <c r="I6">
        <v>0</v>
      </c>
      <c r="J6">
        <v>0</v>
      </c>
      <c r="K6">
        <v>0</v>
      </c>
      <c r="L6">
        <v>0</v>
      </c>
      <c r="M6">
        <v>1</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L6" s="26">
        <v>0</v>
      </c>
    </row>
    <row r="7" spans="1:90" x14ac:dyDescent="0.25">
      <c r="B7" s="20" t="s">
        <v>37</v>
      </c>
      <c r="C7">
        <v>0</v>
      </c>
      <c r="D7">
        <v>0</v>
      </c>
      <c r="E7">
        <v>0</v>
      </c>
      <c r="F7">
        <v>0</v>
      </c>
      <c r="G7">
        <v>0</v>
      </c>
      <c r="H7">
        <v>0</v>
      </c>
      <c r="I7">
        <v>1</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L7" s="26">
        <v>1</v>
      </c>
    </row>
    <row r="8" spans="1:90" x14ac:dyDescent="0.25">
      <c r="B8" s="21" t="s">
        <v>40</v>
      </c>
      <c r="C8">
        <v>0</v>
      </c>
      <c r="D8">
        <v>0</v>
      </c>
      <c r="E8">
        <v>0</v>
      </c>
      <c r="F8">
        <v>0</v>
      </c>
      <c r="G8">
        <v>0</v>
      </c>
      <c r="H8">
        <v>0</v>
      </c>
      <c r="I8">
        <v>1</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L8" s="26">
        <v>1</v>
      </c>
    </row>
    <row r="9" spans="1:90" x14ac:dyDescent="0.25">
      <c r="B9" s="21" t="s">
        <v>42</v>
      </c>
      <c r="C9">
        <v>0</v>
      </c>
      <c r="D9">
        <v>0</v>
      </c>
      <c r="E9">
        <v>0</v>
      </c>
      <c r="F9">
        <v>0</v>
      </c>
      <c r="G9">
        <v>0</v>
      </c>
      <c r="H9">
        <v>0</v>
      </c>
      <c r="I9">
        <v>1</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L9" s="26">
        <v>1</v>
      </c>
    </row>
    <row r="10" spans="1:90" x14ac:dyDescent="0.25">
      <c r="B10" s="21" t="s">
        <v>45</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L10" s="26">
        <v>1</v>
      </c>
    </row>
    <row r="11" spans="1:90" x14ac:dyDescent="0.25">
      <c r="B11" s="20" t="s">
        <v>46</v>
      </c>
      <c r="C11">
        <v>0</v>
      </c>
      <c r="D11">
        <v>0</v>
      </c>
      <c r="E11">
        <v>0</v>
      </c>
      <c r="F11">
        <v>0</v>
      </c>
      <c r="G11">
        <v>0</v>
      </c>
      <c r="H11">
        <v>0</v>
      </c>
      <c r="I11">
        <v>1</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1</v>
      </c>
      <c r="AY11">
        <v>0</v>
      </c>
      <c r="AZ11">
        <v>0</v>
      </c>
      <c r="BA11">
        <v>0</v>
      </c>
      <c r="BB11">
        <v>1</v>
      </c>
      <c r="BC11">
        <v>0</v>
      </c>
      <c r="BD11">
        <v>1</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1</v>
      </c>
      <c r="CC11">
        <v>0</v>
      </c>
      <c r="CD11">
        <v>0</v>
      </c>
      <c r="CE11">
        <v>0</v>
      </c>
      <c r="CJ11" s="26">
        <v>1</v>
      </c>
      <c r="CL11" s="26">
        <v>1</v>
      </c>
    </row>
    <row r="12" spans="1:90" x14ac:dyDescent="0.25">
      <c r="B12" s="21" t="s">
        <v>49</v>
      </c>
      <c r="C12">
        <v>0</v>
      </c>
      <c r="D12">
        <v>0</v>
      </c>
      <c r="E12">
        <v>0</v>
      </c>
      <c r="F12">
        <v>0</v>
      </c>
      <c r="G12">
        <v>0</v>
      </c>
      <c r="H12">
        <v>0</v>
      </c>
      <c r="I12">
        <v>1</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1</v>
      </c>
      <c r="CC12">
        <v>0</v>
      </c>
      <c r="CD12">
        <v>0</v>
      </c>
      <c r="CE12">
        <v>0</v>
      </c>
      <c r="CJ12" s="26">
        <v>1</v>
      </c>
      <c r="CL12" s="26">
        <v>1</v>
      </c>
    </row>
    <row r="13" spans="1:90" x14ac:dyDescent="0.25">
      <c r="B13" s="21" t="s">
        <v>50</v>
      </c>
      <c r="C13">
        <v>0</v>
      </c>
      <c r="D13">
        <v>0</v>
      </c>
      <c r="E13">
        <v>0</v>
      </c>
      <c r="F13">
        <v>0</v>
      </c>
      <c r="G13">
        <v>0</v>
      </c>
      <c r="H13">
        <v>0</v>
      </c>
      <c r="I13">
        <v>1</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1</v>
      </c>
      <c r="CC13">
        <v>0</v>
      </c>
      <c r="CD13">
        <v>0</v>
      </c>
      <c r="CE13">
        <v>0</v>
      </c>
      <c r="CJ13" s="26">
        <v>1</v>
      </c>
      <c r="CL13" s="26">
        <v>1</v>
      </c>
    </row>
    <row r="14" spans="1:90" x14ac:dyDescent="0.25">
      <c r="B14" s="21" t="s">
        <v>51</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1</v>
      </c>
      <c r="AY14">
        <v>0</v>
      </c>
      <c r="AZ14">
        <v>0</v>
      </c>
      <c r="BA14">
        <v>0</v>
      </c>
      <c r="BB14">
        <v>1</v>
      </c>
      <c r="BC14">
        <v>0</v>
      </c>
      <c r="BD14">
        <v>1</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L14" s="26">
        <v>1</v>
      </c>
    </row>
    <row r="15" spans="1:90" x14ac:dyDescent="0.25">
      <c r="B15" s="22" t="s">
        <v>53</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1</v>
      </c>
      <c r="AY15">
        <v>0</v>
      </c>
      <c r="AZ15">
        <v>0</v>
      </c>
      <c r="BA15">
        <v>0</v>
      </c>
      <c r="BB15">
        <v>1</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L15" s="26">
        <v>0</v>
      </c>
    </row>
    <row r="16" spans="1:90" x14ac:dyDescent="0.25">
      <c r="B16" s="22" t="s">
        <v>54</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1</v>
      </c>
      <c r="AY16">
        <v>0</v>
      </c>
      <c r="AZ16">
        <v>0</v>
      </c>
      <c r="BA16">
        <v>0</v>
      </c>
      <c r="BB16">
        <v>0</v>
      </c>
      <c r="BC16">
        <v>0</v>
      </c>
      <c r="BD16">
        <v>1</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L16" s="26">
        <v>1</v>
      </c>
    </row>
    <row r="17" spans="2:90" x14ac:dyDescent="0.25">
      <c r="B17" s="20" t="s">
        <v>56</v>
      </c>
      <c r="C17">
        <v>0</v>
      </c>
      <c r="D17">
        <v>0</v>
      </c>
      <c r="E17">
        <v>0</v>
      </c>
      <c r="F17">
        <v>0</v>
      </c>
      <c r="G17">
        <v>0</v>
      </c>
      <c r="H17">
        <v>0</v>
      </c>
      <c r="I17">
        <v>0</v>
      </c>
      <c r="J17">
        <v>0</v>
      </c>
      <c r="K17">
        <v>0</v>
      </c>
      <c r="L17">
        <v>0</v>
      </c>
      <c r="M17">
        <v>0</v>
      </c>
      <c r="N17">
        <v>0</v>
      </c>
      <c r="O17">
        <v>0</v>
      </c>
      <c r="P17">
        <v>1</v>
      </c>
      <c r="Q17">
        <v>1</v>
      </c>
      <c r="R17">
        <v>1</v>
      </c>
      <c r="S17">
        <v>1</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L17" s="26">
        <v>1</v>
      </c>
    </row>
    <row r="18" spans="2:90" x14ac:dyDescent="0.25">
      <c r="B18" s="21" t="s">
        <v>58</v>
      </c>
      <c r="C18">
        <v>0</v>
      </c>
      <c r="D18">
        <v>0</v>
      </c>
      <c r="E18">
        <v>0</v>
      </c>
      <c r="F18">
        <v>0</v>
      </c>
      <c r="G18">
        <v>0</v>
      </c>
      <c r="H18">
        <v>0</v>
      </c>
      <c r="I18">
        <v>0</v>
      </c>
      <c r="J18">
        <v>0</v>
      </c>
      <c r="K18">
        <v>0</v>
      </c>
      <c r="L18">
        <v>0</v>
      </c>
      <c r="M18">
        <v>0</v>
      </c>
      <c r="N18">
        <v>0</v>
      </c>
      <c r="O18">
        <v>0</v>
      </c>
      <c r="P18">
        <v>1</v>
      </c>
      <c r="Q18">
        <v>0</v>
      </c>
      <c r="R18">
        <v>1</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L18" s="26">
        <v>1</v>
      </c>
    </row>
    <row r="19" spans="2:90" x14ac:dyDescent="0.25">
      <c r="B19" s="22" t="s">
        <v>59</v>
      </c>
      <c r="C19">
        <v>0</v>
      </c>
      <c r="D19">
        <v>0</v>
      </c>
      <c r="E19">
        <v>0</v>
      </c>
      <c r="F19">
        <v>0</v>
      </c>
      <c r="G19">
        <v>0</v>
      </c>
      <c r="H19">
        <v>0</v>
      </c>
      <c r="I19">
        <v>0</v>
      </c>
      <c r="J19">
        <v>0</v>
      </c>
      <c r="K19">
        <v>0</v>
      </c>
      <c r="L19">
        <v>0</v>
      </c>
      <c r="M19">
        <v>0</v>
      </c>
      <c r="N19">
        <v>0</v>
      </c>
      <c r="O19">
        <v>0</v>
      </c>
      <c r="P19">
        <v>1</v>
      </c>
      <c r="Q19">
        <v>0</v>
      </c>
      <c r="R19">
        <v>1</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L19" s="26">
        <v>1</v>
      </c>
    </row>
    <row r="20" spans="2:90" x14ac:dyDescent="0.25">
      <c r="B20" s="22" t="s">
        <v>60</v>
      </c>
      <c r="C20">
        <v>0</v>
      </c>
      <c r="D20">
        <v>0</v>
      </c>
      <c r="E20">
        <v>0</v>
      </c>
      <c r="F20">
        <v>0</v>
      </c>
      <c r="G20">
        <v>0</v>
      </c>
      <c r="H20">
        <v>0</v>
      </c>
      <c r="I20">
        <v>0</v>
      </c>
      <c r="J20">
        <v>0</v>
      </c>
      <c r="K20">
        <v>0</v>
      </c>
      <c r="L20">
        <v>0</v>
      </c>
      <c r="M20">
        <v>0</v>
      </c>
      <c r="N20">
        <v>0</v>
      </c>
      <c r="O20">
        <v>0</v>
      </c>
      <c r="P20">
        <v>1</v>
      </c>
      <c r="Q20">
        <v>0</v>
      </c>
      <c r="R20">
        <v>1</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L20" s="26">
        <v>1</v>
      </c>
    </row>
    <row r="21" spans="2:90" x14ac:dyDescent="0.25">
      <c r="B21" s="22" t="s">
        <v>61</v>
      </c>
      <c r="C21">
        <v>0</v>
      </c>
      <c r="D21">
        <v>0</v>
      </c>
      <c r="E21">
        <v>0</v>
      </c>
      <c r="F21">
        <v>0</v>
      </c>
      <c r="G21">
        <v>0</v>
      </c>
      <c r="H21">
        <v>0</v>
      </c>
      <c r="I21">
        <v>0</v>
      </c>
      <c r="J21">
        <v>0</v>
      </c>
      <c r="K21">
        <v>0</v>
      </c>
      <c r="L21">
        <v>0</v>
      </c>
      <c r="M21">
        <v>0</v>
      </c>
      <c r="N21">
        <v>0</v>
      </c>
      <c r="O21">
        <v>0</v>
      </c>
      <c r="P21">
        <v>1</v>
      </c>
      <c r="Q21">
        <v>0</v>
      </c>
      <c r="R21">
        <v>1</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L21" s="26">
        <v>1</v>
      </c>
    </row>
    <row r="22" spans="2:90" x14ac:dyDescent="0.25">
      <c r="B22" s="21" t="s">
        <v>62</v>
      </c>
      <c r="C22">
        <v>0</v>
      </c>
      <c r="D22">
        <v>0</v>
      </c>
      <c r="E22">
        <v>0</v>
      </c>
      <c r="F22">
        <v>0</v>
      </c>
      <c r="G22">
        <v>0</v>
      </c>
      <c r="H22">
        <v>0</v>
      </c>
      <c r="I22">
        <v>0</v>
      </c>
      <c r="J22">
        <v>0</v>
      </c>
      <c r="K22">
        <v>0</v>
      </c>
      <c r="L22">
        <v>0</v>
      </c>
      <c r="M22">
        <v>0</v>
      </c>
      <c r="N22">
        <v>0</v>
      </c>
      <c r="O22">
        <v>0</v>
      </c>
      <c r="P22">
        <v>1</v>
      </c>
      <c r="Q22">
        <v>1</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L22" s="26">
        <v>1</v>
      </c>
    </row>
    <row r="23" spans="2:90" x14ac:dyDescent="0.25">
      <c r="B23" s="22" t="s">
        <v>63</v>
      </c>
      <c r="C23">
        <v>0</v>
      </c>
      <c r="D23">
        <v>0</v>
      </c>
      <c r="E23">
        <v>0</v>
      </c>
      <c r="F23">
        <v>0</v>
      </c>
      <c r="G23">
        <v>0</v>
      </c>
      <c r="H23">
        <v>0</v>
      </c>
      <c r="I23">
        <v>0</v>
      </c>
      <c r="J23">
        <v>0</v>
      </c>
      <c r="K23">
        <v>0</v>
      </c>
      <c r="L23">
        <v>0</v>
      </c>
      <c r="M23">
        <v>0</v>
      </c>
      <c r="N23">
        <v>0</v>
      </c>
      <c r="O23">
        <v>0</v>
      </c>
      <c r="P23">
        <v>1</v>
      </c>
      <c r="Q23">
        <v>1</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L23" s="26">
        <v>1</v>
      </c>
    </row>
    <row r="24" spans="2:90" x14ac:dyDescent="0.25">
      <c r="B24" s="22" t="s">
        <v>64</v>
      </c>
      <c r="C24">
        <v>0</v>
      </c>
      <c r="D24">
        <v>0</v>
      </c>
      <c r="E24">
        <v>0</v>
      </c>
      <c r="F24">
        <v>0</v>
      </c>
      <c r="G24">
        <v>0</v>
      </c>
      <c r="H24">
        <v>0</v>
      </c>
      <c r="I24">
        <v>0</v>
      </c>
      <c r="J24">
        <v>0</v>
      </c>
      <c r="K24">
        <v>0</v>
      </c>
      <c r="L24">
        <v>0</v>
      </c>
      <c r="M24">
        <v>0</v>
      </c>
      <c r="N24">
        <v>0</v>
      </c>
      <c r="O24">
        <v>0</v>
      </c>
      <c r="P24">
        <v>1</v>
      </c>
      <c r="Q24">
        <v>1</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L24" s="26">
        <v>1</v>
      </c>
    </row>
    <row r="25" spans="2:90" x14ac:dyDescent="0.25">
      <c r="B25" s="22" t="s">
        <v>65</v>
      </c>
      <c r="C25">
        <v>0</v>
      </c>
      <c r="D25">
        <v>0</v>
      </c>
      <c r="E25">
        <v>0</v>
      </c>
      <c r="F25">
        <v>0</v>
      </c>
      <c r="G25">
        <v>0</v>
      </c>
      <c r="H25">
        <v>0</v>
      </c>
      <c r="I25">
        <v>0</v>
      </c>
      <c r="J25">
        <v>0</v>
      </c>
      <c r="K25">
        <v>0</v>
      </c>
      <c r="L25">
        <v>0</v>
      </c>
      <c r="M25">
        <v>0</v>
      </c>
      <c r="N25">
        <v>0</v>
      </c>
      <c r="O25">
        <v>0</v>
      </c>
      <c r="P25">
        <v>1</v>
      </c>
      <c r="Q25">
        <v>1</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L25" s="26">
        <v>1</v>
      </c>
    </row>
    <row r="26" spans="2:90" x14ac:dyDescent="0.25">
      <c r="B26" s="22" t="s">
        <v>66</v>
      </c>
      <c r="C26">
        <v>0</v>
      </c>
      <c r="D26">
        <v>0</v>
      </c>
      <c r="E26">
        <v>0</v>
      </c>
      <c r="F26">
        <v>0</v>
      </c>
      <c r="G26">
        <v>0</v>
      </c>
      <c r="H26">
        <v>0</v>
      </c>
      <c r="I26">
        <v>0</v>
      </c>
      <c r="J26">
        <v>0</v>
      </c>
      <c r="K26">
        <v>0</v>
      </c>
      <c r="L26">
        <v>0</v>
      </c>
      <c r="M26">
        <v>0</v>
      </c>
      <c r="N26">
        <v>0</v>
      </c>
      <c r="O26">
        <v>0</v>
      </c>
      <c r="P26">
        <v>1</v>
      </c>
      <c r="Q26">
        <v>1</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L26" s="26">
        <v>1</v>
      </c>
    </row>
    <row r="27" spans="2:90" x14ac:dyDescent="0.25">
      <c r="B27" s="21" t="s">
        <v>67</v>
      </c>
      <c r="C27">
        <v>0</v>
      </c>
      <c r="D27">
        <v>0</v>
      </c>
      <c r="E27">
        <v>0</v>
      </c>
      <c r="F27">
        <v>0</v>
      </c>
      <c r="G27">
        <v>0</v>
      </c>
      <c r="H27">
        <v>0</v>
      </c>
      <c r="I27">
        <v>0</v>
      </c>
      <c r="J27">
        <v>0</v>
      </c>
      <c r="K27">
        <v>0</v>
      </c>
      <c r="L27">
        <v>0</v>
      </c>
      <c r="M27">
        <v>0</v>
      </c>
      <c r="N27">
        <v>0</v>
      </c>
      <c r="O27">
        <v>0</v>
      </c>
      <c r="P27">
        <v>1</v>
      </c>
      <c r="S27">
        <v>1</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L27" s="26">
        <v>1</v>
      </c>
    </row>
    <row r="28" spans="2:90" x14ac:dyDescent="0.25">
      <c r="B28" s="21" t="s">
        <v>68</v>
      </c>
      <c r="C28">
        <v>0</v>
      </c>
      <c r="D28">
        <v>0</v>
      </c>
      <c r="E28">
        <v>0</v>
      </c>
      <c r="F28">
        <v>0</v>
      </c>
      <c r="G28">
        <v>0</v>
      </c>
      <c r="H28">
        <v>0</v>
      </c>
      <c r="I28">
        <v>0</v>
      </c>
      <c r="J28">
        <v>0</v>
      </c>
      <c r="K28">
        <v>0</v>
      </c>
      <c r="L28">
        <v>0</v>
      </c>
      <c r="M28">
        <v>0</v>
      </c>
      <c r="N28">
        <v>0</v>
      </c>
      <c r="O28">
        <v>0</v>
      </c>
      <c r="P28">
        <v>1</v>
      </c>
      <c r="Q28">
        <v>0</v>
      </c>
      <c r="R28">
        <v>1</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L28" s="26">
        <v>1</v>
      </c>
    </row>
    <row r="29" spans="2:90" x14ac:dyDescent="0.25">
      <c r="B29" s="22" t="s">
        <v>69</v>
      </c>
      <c r="C29">
        <v>0</v>
      </c>
      <c r="D29">
        <v>0</v>
      </c>
      <c r="E29">
        <v>0</v>
      </c>
      <c r="F29">
        <v>0</v>
      </c>
      <c r="G29">
        <v>0</v>
      </c>
      <c r="H29">
        <v>0</v>
      </c>
      <c r="I29">
        <v>0</v>
      </c>
      <c r="J29">
        <v>0</v>
      </c>
      <c r="K29">
        <v>0</v>
      </c>
      <c r="L29">
        <v>0</v>
      </c>
      <c r="M29">
        <v>0</v>
      </c>
      <c r="N29">
        <v>0</v>
      </c>
      <c r="O29">
        <v>0</v>
      </c>
      <c r="P29">
        <v>1</v>
      </c>
      <c r="Q29">
        <v>0</v>
      </c>
      <c r="R29">
        <v>1</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L29" s="26">
        <v>1</v>
      </c>
    </row>
    <row r="30" spans="2:90" x14ac:dyDescent="0.25">
      <c r="B30" s="22" t="s">
        <v>71</v>
      </c>
      <c r="C30">
        <v>0</v>
      </c>
      <c r="D30">
        <v>0</v>
      </c>
      <c r="E30">
        <v>0</v>
      </c>
      <c r="F30">
        <v>0</v>
      </c>
      <c r="G30">
        <v>0</v>
      </c>
      <c r="H30">
        <v>0</v>
      </c>
      <c r="I30">
        <v>0</v>
      </c>
      <c r="J30">
        <v>0</v>
      </c>
      <c r="K30">
        <v>0</v>
      </c>
      <c r="L30">
        <v>0</v>
      </c>
      <c r="M30">
        <v>0</v>
      </c>
      <c r="N30">
        <v>0</v>
      </c>
      <c r="O30">
        <v>0</v>
      </c>
      <c r="P30">
        <v>1</v>
      </c>
      <c r="Q30">
        <v>0</v>
      </c>
      <c r="R30">
        <v>1</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L30" s="26">
        <v>0</v>
      </c>
    </row>
    <row r="31" spans="2:90" x14ac:dyDescent="0.25">
      <c r="B31" s="21" t="s">
        <v>72</v>
      </c>
      <c r="C31">
        <v>0</v>
      </c>
      <c r="D31">
        <v>0</v>
      </c>
      <c r="E31">
        <v>0</v>
      </c>
      <c r="F31">
        <v>0</v>
      </c>
      <c r="G31">
        <v>0</v>
      </c>
      <c r="H31">
        <v>0</v>
      </c>
      <c r="I31">
        <v>0</v>
      </c>
      <c r="J31">
        <v>0</v>
      </c>
      <c r="K31">
        <v>0</v>
      </c>
      <c r="L31">
        <v>0</v>
      </c>
      <c r="M31">
        <v>0</v>
      </c>
      <c r="N31">
        <v>0</v>
      </c>
      <c r="O31">
        <v>0</v>
      </c>
      <c r="P31">
        <v>1</v>
      </c>
      <c r="Q31">
        <v>1</v>
      </c>
      <c r="R31">
        <v>1</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L31" s="26">
        <v>0</v>
      </c>
    </row>
    <row r="32" spans="2:90" x14ac:dyDescent="0.25">
      <c r="B32" s="21" t="s">
        <v>74</v>
      </c>
      <c r="C32">
        <v>0</v>
      </c>
      <c r="D32">
        <v>0</v>
      </c>
      <c r="E32">
        <v>0</v>
      </c>
      <c r="F32">
        <v>0</v>
      </c>
      <c r="G32">
        <v>0</v>
      </c>
      <c r="H32">
        <v>0</v>
      </c>
      <c r="I32">
        <v>0</v>
      </c>
      <c r="J32">
        <v>0</v>
      </c>
      <c r="K32">
        <v>0</v>
      </c>
      <c r="L32">
        <v>0</v>
      </c>
      <c r="M32">
        <v>0</v>
      </c>
      <c r="N32">
        <v>0</v>
      </c>
      <c r="O32">
        <v>0</v>
      </c>
      <c r="P32">
        <v>1</v>
      </c>
      <c r="Q32">
        <v>1</v>
      </c>
      <c r="R32">
        <v>1</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L32" s="26">
        <v>0</v>
      </c>
    </row>
    <row r="33" spans="2:90" x14ac:dyDescent="0.25">
      <c r="B33" s="21" t="s">
        <v>75</v>
      </c>
      <c r="C33">
        <v>0</v>
      </c>
      <c r="D33">
        <v>0</v>
      </c>
      <c r="E33">
        <v>0</v>
      </c>
      <c r="F33">
        <v>0</v>
      </c>
      <c r="G33">
        <v>0</v>
      </c>
      <c r="H33">
        <v>0</v>
      </c>
      <c r="I33">
        <v>0</v>
      </c>
      <c r="J33">
        <v>0</v>
      </c>
      <c r="K33">
        <v>0</v>
      </c>
      <c r="L33">
        <v>0</v>
      </c>
      <c r="M33">
        <v>0</v>
      </c>
      <c r="N33">
        <v>0</v>
      </c>
      <c r="O33">
        <v>0</v>
      </c>
      <c r="P33">
        <v>1</v>
      </c>
      <c r="Q33">
        <v>1</v>
      </c>
      <c r="R33">
        <v>1</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L33" s="26">
        <v>0</v>
      </c>
    </row>
    <row r="34" spans="2:90" x14ac:dyDescent="0.25">
      <c r="B34" s="21" t="s">
        <v>76</v>
      </c>
      <c r="C34">
        <v>0</v>
      </c>
      <c r="D34">
        <v>0</v>
      </c>
      <c r="E34">
        <v>0</v>
      </c>
      <c r="F34">
        <v>0</v>
      </c>
      <c r="G34">
        <v>0</v>
      </c>
      <c r="H34">
        <v>0</v>
      </c>
      <c r="I34">
        <v>0</v>
      </c>
      <c r="J34">
        <v>0</v>
      </c>
      <c r="K34">
        <v>0</v>
      </c>
      <c r="L34">
        <v>0</v>
      </c>
      <c r="M34">
        <v>0</v>
      </c>
      <c r="N34">
        <v>0</v>
      </c>
      <c r="O34">
        <v>0</v>
      </c>
      <c r="P34">
        <v>1</v>
      </c>
      <c r="Q34">
        <v>1</v>
      </c>
      <c r="R34">
        <v>1</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L34" s="26">
        <v>0</v>
      </c>
    </row>
    <row r="35" spans="2:90" x14ac:dyDescent="0.25">
      <c r="B35" s="21" t="s">
        <v>77</v>
      </c>
      <c r="C35">
        <v>0</v>
      </c>
      <c r="D35">
        <v>0</v>
      </c>
      <c r="E35">
        <v>0</v>
      </c>
      <c r="F35">
        <v>0</v>
      </c>
      <c r="G35">
        <v>0</v>
      </c>
      <c r="H35">
        <v>0</v>
      </c>
      <c r="I35">
        <v>0</v>
      </c>
      <c r="J35">
        <v>0</v>
      </c>
      <c r="K35">
        <v>0</v>
      </c>
      <c r="L35">
        <v>0</v>
      </c>
      <c r="M35">
        <v>0</v>
      </c>
      <c r="N35">
        <v>0</v>
      </c>
      <c r="O35">
        <v>0</v>
      </c>
      <c r="P35">
        <v>1</v>
      </c>
      <c r="Q35">
        <v>1</v>
      </c>
      <c r="R35">
        <v>1</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L35" s="26">
        <v>0</v>
      </c>
    </row>
    <row r="36" spans="2:90" x14ac:dyDescent="0.25">
      <c r="B36" s="21" t="s">
        <v>435</v>
      </c>
      <c r="C36">
        <v>0</v>
      </c>
      <c r="D36">
        <v>0</v>
      </c>
      <c r="E36">
        <v>0</v>
      </c>
      <c r="F36">
        <v>0</v>
      </c>
      <c r="G36">
        <v>0</v>
      </c>
      <c r="H36">
        <v>0</v>
      </c>
      <c r="I36">
        <v>0</v>
      </c>
      <c r="J36">
        <v>0</v>
      </c>
      <c r="K36">
        <v>0</v>
      </c>
      <c r="L36">
        <v>0</v>
      </c>
      <c r="M36">
        <v>0</v>
      </c>
      <c r="N36">
        <v>0</v>
      </c>
      <c r="O36">
        <v>0</v>
      </c>
      <c r="P36">
        <v>1</v>
      </c>
      <c r="Q36">
        <v>1</v>
      </c>
      <c r="R36">
        <v>1</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L36" s="26">
        <v>0</v>
      </c>
    </row>
    <row r="37" spans="2:90" x14ac:dyDescent="0.25">
      <c r="B37" s="21" t="s">
        <v>78</v>
      </c>
      <c r="C37">
        <v>0</v>
      </c>
      <c r="D37">
        <v>0</v>
      </c>
      <c r="E37">
        <v>0</v>
      </c>
      <c r="F37">
        <v>0</v>
      </c>
      <c r="G37">
        <v>0</v>
      </c>
      <c r="H37">
        <v>0</v>
      </c>
      <c r="I37">
        <v>0</v>
      </c>
      <c r="J37">
        <v>0</v>
      </c>
      <c r="K37">
        <v>0</v>
      </c>
      <c r="L37">
        <v>0</v>
      </c>
      <c r="M37">
        <v>0</v>
      </c>
      <c r="N37">
        <v>0</v>
      </c>
      <c r="O37">
        <v>0</v>
      </c>
      <c r="P37">
        <v>1</v>
      </c>
      <c r="Q37">
        <v>1</v>
      </c>
      <c r="R37">
        <v>1</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L37" s="26">
        <v>0</v>
      </c>
    </row>
    <row r="38" spans="2:90" x14ac:dyDescent="0.25">
      <c r="B38" s="21" t="s">
        <v>79</v>
      </c>
      <c r="C38">
        <v>0</v>
      </c>
      <c r="D38">
        <v>0</v>
      </c>
      <c r="E38">
        <v>0</v>
      </c>
      <c r="F38">
        <v>0</v>
      </c>
      <c r="G38">
        <v>0</v>
      </c>
      <c r="H38">
        <v>0</v>
      </c>
      <c r="I38">
        <v>0</v>
      </c>
      <c r="J38">
        <v>0</v>
      </c>
      <c r="K38">
        <v>0</v>
      </c>
      <c r="L38">
        <v>0</v>
      </c>
      <c r="M38">
        <v>0</v>
      </c>
      <c r="N38">
        <v>0</v>
      </c>
      <c r="O38">
        <v>0</v>
      </c>
      <c r="P38">
        <v>1</v>
      </c>
      <c r="Q38">
        <v>1</v>
      </c>
      <c r="R38">
        <v>1</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L38" s="26">
        <v>0</v>
      </c>
    </row>
    <row r="39" spans="2:90" x14ac:dyDescent="0.25">
      <c r="B39" s="21" t="s">
        <v>80</v>
      </c>
      <c r="C39">
        <v>0</v>
      </c>
      <c r="D39">
        <v>0</v>
      </c>
      <c r="E39">
        <v>0</v>
      </c>
      <c r="F39">
        <v>0</v>
      </c>
      <c r="G39">
        <v>0</v>
      </c>
      <c r="H39">
        <v>0</v>
      </c>
      <c r="I39">
        <v>0</v>
      </c>
      <c r="J39">
        <v>0</v>
      </c>
      <c r="K39">
        <v>0</v>
      </c>
      <c r="L39">
        <v>0</v>
      </c>
      <c r="M39">
        <v>0</v>
      </c>
      <c r="N39">
        <v>0</v>
      </c>
      <c r="O39">
        <v>0</v>
      </c>
      <c r="P39">
        <v>1</v>
      </c>
      <c r="Q39">
        <v>1</v>
      </c>
      <c r="R39">
        <v>1</v>
      </c>
      <c r="S39">
        <v>1</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L39" s="26">
        <v>1</v>
      </c>
    </row>
    <row r="40" spans="2:90" x14ac:dyDescent="0.25">
      <c r="B40" s="21" t="s">
        <v>82</v>
      </c>
      <c r="C40">
        <v>0</v>
      </c>
      <c r="D40">
        <v>0</v>
      </c>
      <c r="E40">
        <v>0</v>
      </c>
      <c r="F40">
        <v>0</v>
      </c>
      <c r="G40">
        <v>0</v>
      </c>
      <c r="H40">
        <v>0</v>
      </c>
      <c r="I40">
        <v>0</v>
      </c>
      <c r="J40">
        <v>0</v>
      </c>
      <c r="K40">
        <v>0</v>
      </c>
      <c r="L40">
        <v>0</v>
      </c>
      <c r="M40">
        <v>0</v>
      </c>
      <c r="N40">
        <v>0</v>
      </c>
      <c r="O40">
        <v>0</v>
      </c>
      <c r="P40">
        <v>1</v>
      </c>
      <c r="Q40">
        <v>1</v>
      </c>
      <c r="R40">
        <v>1</v>
      </c>
      <c r="S40">
        <v>1</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L40" s="26">
        <v>1</v>
      </c>
    </row>
    <row r="41" spans="2:90" x14ac:dyDescent="0.25">
      <c r="B41" s="21" t="s">
        <v>83</v>
      </c>
      <c r="C41">
        <v>0</v>
      </c>
      <c r="D41">
        <v>0</v>
      </c>
      <c r="E41">
        <v>0</v>
      </c>
      <c r="F41">
        <v>0</v>
      </c>
      <c r="G41">
        <v>0</v>
      </c>
      <c r="H41">
        <v>0</v>
      </c>
      <c r="I41">
        <v>0</v>
      </c>
      <c r="J41">
        <v>0</v>
      </c>
      <c r="K41">
        <v>0</v>
      </c>
      <c r="L41">
        <v>0</v>
      </c>
      <c r="M41">
        <v>0</v>
      </c>
      <c r="N41">
        <v>0</v>
      </c>
      <c r="O41">
        <v>0</v>
      </c>
      <c r="P41">
        <v>1</v>
      </c>
      <c r="Q41">
        <v>1</v>
      </c>
      <c r="R41">
        <v>1</v>
      </c>
      <c r="S41">
        <v>1</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L41" s="26">
        <v>1</v>
      </c>
    </row>
    <row r="42" spans="2:90" x14ac:dyDescent="0.25">
      <c r="B42" s="20" t="s">
        <v>84</v>
      </c>
      <c r="C42">
        <v>1</v>
      </c>
      <c r="D42">
        <v>1</v>
      </c>
      <c r="E42">
        <v>1</v>
      </c>
      <c r="F42">
        <v>1</v>
      </c>
      <c r="G42">
        <v>1</v>
      </c>
      <c r="H42">
        <v>1</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s="26">
        <v>1</v>
      </c>
      <c r="CL42" s="26">
        <v>1</v>
      </c>
    </row>
    <row r="43" spans="2:90" x14ac:dyDescent="0.25">
      <c r="B43" s="21" t="s">
        <v>87</v>
      </c>
      <c r="C43">
        <v>1</v>
      </c>
      <c r="D43">
        <v>1</v>
      </c>
      <c r="E43">
        <v>1</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s="26">
        <v>1</v>
      </c>
      <c r="CL43" s="26">
        <v>1</v>
      </c>
    </row>
    <row r="44" spans="2:90" x14ac:dyDescent="0.25">
      <c r="B44" s="22" t="s">
        <v>88</v>
      </c>
      <c r="C44">
        <v>1</v>
      </c>
      <c r="D44">
        <v>1</v>
      </c>
      <c r="E44">
        <v>1</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s="26">
        <v>1</v>
      </c>
      <c r="CL44" s="26">
        <v>1</v>
      </c>
    </row>
    <row r="45" spans="2:90" x14ac:dyDescent="0.25">
      <c r="B45" s="21" t="s">
        <v>90</v>
      </c>
      <c r="C45">
        <v>1</v>
      </c>
      <c r="D45">
        <v>0</v>
      </c>
      <c r="E45">
        <v>0</v>
      </c>
      <c r="F45">
        <v>1</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s="26">
        <v>1</v>
      </c>
      <c r="CL45" s="26">
        <v>0</v>
      </c>
    </row>
    <row r="46" spans="2:90" x14ac:dyDescent="0.25">
      <c r="B46" s="22" t="s">
        <v>91</v>
      </c>
      <c r="C46">
        <v>1</v>
      </c>
      <c r="D46">
        <v>0</v>
      </c>
      <c r="E46">
        <v>0</v>
      </c>
      <c r="F46">
        <v>1</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s="26">
        <v>1</v>
      </c>
      <c r="CL46" s="26">
        <v>0</v>
      </c>
    </row>
    <row r="47" spans="2:90" x14ac:dyDescent="0.25">
      <c r="B47" s="22" t="s">
        <v>92</v>
      </c>
      <c r="C47">
        <v>1</v>
      </c>
      <c r="D47">
        <v>0</v>
      </c>
      <c r="E47">
        <v>0</v>
      </c>
      <c r="F47">
        <v>1</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s="26">
        <v>1</v>
      </c>
      <c r="CL47" s="26">
        <v>0</v>
      </c>
    </row>
    <row r="48" spans="2:90" x14ac:dyDescent="0.25">
      <c r="B48" s="21" t="s">
        <v>93</v>
      </c>
      <c r="C48">
        <v>1</v>
      </c>
      <c r="D48">
        <v>0</v>
      </c>
      <c r="E48">
        <v>0</v>
      </c>
      <c r="F48">
        <v>0</v>
      </c>
      <c r="G48">
        <v>1</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s="26">
        <v>1</v>
      </c>
      <c r="CL48" s="26">
        <v>0</v>
      </c>
    </row>
    <row r="49" spans="2:90" x14ac:dyDescent="0.25">
      <c r="B49" s="22" t="s">
        <v>94</v>
      </c>
      <c r="C49">
        <v>1</v>
      </c>
      <c r="D49">
        <v>0</v>
      </c>
      <c r="E49">
        <v>0</v>
      </c>
      <c r="F49">
        <v>0</v>
      </c>
      <c r="G49">
        <v>1</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s="26">
        <v>1</v>
      </c>
      <c r="CL49" s="26">
        <v>0</v>
      </c>
    </row>
    <row r="50" spans="2:90" x14ac:dyDescent="0.25">
      <c r="B50" s="21" t="s">
        <v>95</v>
      </c>
      <c r="C50">
        <v>1</v>
      </c>
      <c r="D50">
        <v>0</v>
      </c>
      <c r="E50">
        <v>0</v>
      </c>
      <c r="F50">
        <v>0</v>
      </c>
      <c r="G50">
        <v>0</v>
      </c>
      <c r="H50">
        <v>1</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s="26">
        <v>1</v>
      </c>
      <c r="CL50" s="26">
        <v>1</v>
      </c>
    </row>
    <row r="51" spans="2:90" x14ac:dyDescent="0.25">
      <c r="B51" s="20" t="s">
        <v>96</v>
      </c>
      <c r="C51">
        <v>0</v>
      </c>
      <c r="D51">
        <v>0</v>
      </c>
      <c r="E51">
        <v>0</v>
      </c>
      <c r="F51">
        <v>0</v>
      </c>
      <c r="G51">
        <v>0</v>
      </c>
      <c r="H51">
        <v>0</v>
      </c>
      <c r="I51">
        <v>0</v>
      </c>
      <c r="J51">
        <v>0</v>
      </c>
      <c r="K51">
        <v>0</v>
      </c>
      <c r="L51">
        <v>0</v>
      </c>
      <c r="M51">
        <v>0</v>
      </c>
      <c r="N51">
        <v>0</v>
      </c>
      <c r="O51">
        <v>0</v>
      </c>
      <c r="P51">
        <v>0</v>
      </c>
      <c r="Q51">
        <v>0</v>
      </c>
      <c r="R51">
        <v>0</v>
      </c>
      <c r="S51">
        <v>0</v>
      </c>
      <c r="T51">
        <v>1</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L51" s="26">
        <v>1</v>
      </c>
    </row>
    <row r="52" spans="2:90" x14ac:dyDescent="0.25">
      <c r="B52" s="21" t="s">
        <v>97</v>
      </c>
      <c r="C52">
        <v>0</v>
      </c>
      <c r="D52">
        <v>0</v>
      </c>
      <c r="E52">
        <v>0</v>
      </c>
      <c r="F52">
        <v>0</v>
      </c>
      <c r="G52">
        <v>0</v>
      </c>
      <c r="H52">
        <v>0</v>
      </c>
      <c r="I52">
        <v>0</v>
      </c>
      <c r="J52">
        <v>0</v>
      </c>
      <c r="K52">
        <v>0</v>
      </c>
      <c r="L52">
        <v>0</v>
      </c>
      <c r="M52">
        <v>0</v>
      </c>
      <c r="N52">
        <v>0</v>
      </c>
      <c r="O52">
        <v>0</v>
      </c>
      <c r="P52">
        <v>0</v>
      </c>
      <c r="Q52">
        <v>0</v>
      </c>
      <c r="R52">
        <v>0</v>
      </c>
      <c r="S52">
        <v>0</v>
      </c>
      <c r="T52">
        <v>1</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L52" s="26">
        <v>1</v>
      </c>
    </row>
    <row r="53" spans="2:90" x14ac:dyDescent="0.25">
      <c r="B53" s="21" t="s">
        <v>98</v>
      </c>
      <c r="C53">
        <v>0</v>
      </c>
      <c r="D53">
        <v>0</v>
      </c>
      <c r="E53">
        <v>0</v>
      </c>
      <c r="F53">
        <v>0</v>
      </c>
      <c r="G53">
        <v>0</v>
      </c>
      <c r="H53">
        <v>0</v>
      </c>
      <c r="I53">
        <v>0</v>
      </c>
      <c r="J53">
        <v>0</v>
      </c>
      <c r="K53">
        <v>0</v>
      </c>
      <c r="L53">
        <v>0</v>
      </c>
      <c r="M53">
        <v>0</v>
      </c>
      <c r="N53">
        <v>0</v>
      </c>
      <c r="O53">
        <v>0</v>
      </c>
      <c r="P53">
        <v>0</v>
      </c>
      <c r="Q53">
        <v>0</v>
      </c>
      <c r="R53">
        <v>0</v>
      </c>
      <c r="S53">
        <v>0</v>
      </c>
      <c r="T53">
        <v>1</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L53" s="26">
        <v>1</v>
      </c>
    </row>
    <row r="54" spans="2:90" x14ac:dyDescent="0.25">
      <c r="B54" s="21" t="s">
        <v>99</v>
      </c>
      <c r="C54">
        <v>0</v>
      </c>
      <c r="D54">
        <v>0</v>
      </c>
      <c r="E54">
        <v>0</v>
      </c>
      <c r="F54">
        <v>0</v>
      </c>
      <c r="G54">
        <v>0</v>
      </c>
      <c r="H54">
        <v>0</v>
      </c>
      <c r="I54">
        <v>0</v>
      </c>
      <c r="J54">
        <v>0</v>
      </c>
      <c r="K54">
        <v>0</v>
      </c>
      <c r="L54">
        <v>0</v>
      </c>
      <c r="M54">
        <v>0</v>
      </c>
      <c r="N54">
        <v>0</v>
      </c>
      <c r="O54">
        <v>0</v>
      </c>
      <c r="P54">
        <v>0</v>
      </c>
      <c r="Q54">
        <v>0</v>
      </c>
      <c r="R54">
        <v>0</v>
      </c>
      <c r="S54">
        <v>0</v>
      </c>
      <c r="T54">
        <v>1</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L54" s="26">
        <v>1</v>
      </c>
    </row>
    <row r="55" spans="2:90" x14ac:dyDescent="0.25">
      <c r="B55" s="20" t="s">
        <v>100</v>
      </c>
      <c r="C55">
        <v>0</v>
      </c>
      <c r="D55">
        <v>0</v>
      </c>
      <c r="E55">
        <v>0</v>
      </c>
      <c r="F55">
        <v>0</v>
      </c>
      <c r="G55">
        <v>0</v>
      </c>
      <c r="H55">
        <v>0</v>
      </c>
      <c r="I55">
        <v>0</v>
      </c>
      <c r="J55">
        <v>0</v>
      </c>
      <c r="K55">
        <v>0</v>
      </c>
      <c r="L55">
        <v>0</v>
      </c>
      <c r="M55">
        <v>0</v>
      </c>
      <c r="N55">
        <v>0</v>
      </c>
      <c r="O55">
        <v>0</v>
      </c>
      <c r="P55">
        <v>0</v>
      </c>
      <c r="Q55">
        <v>0</v>
      </c>
      <c r="R55">
        <v>0</v>
      </c>
      <c r="S55">
        <v>0</v>
      </c>
      <c r="T55">
        <v>0</v>
      </c>
      <c r="U55">
        <v>1</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L55" s="26">
        <v>1</v>
      </c>
    </row>
    <row r="56" spans="2:90" x14ac:dyDescent="0.25">
      <c r="B56" s="21" t="s">
        <v>101</v>
      </c>
      <c r="C56">
        <v>0</v>
      </c>
      <c r="D56">
        <v>0</v>
      </c>
      <c r="E56">
        <v>0</v>
      </c>
      <c r="F56">
        <v>0</v>
      </c>
      <c r="G56">
        <v>0</v>
      </c>
      <c r="H56">
        <v>0</v>
      </c>
      <c r="I56">
        <v>0</v>
      </c>
      <c r="J56">
        <v>0</v>
      </c>
      <c r="K56">
        <v>0</v>
      </c>
      <c r="L56">
        <v>0</v>
      </c>
      <c r="M56">
        <v>0</v>
      </c>
      <c r="N56">
        <v>0</v>
      </c>
      <c r="O56">
        <v>0</v>
      </c>
      <c r="P56">
        <v>0</v>
      </c>
      <c r="Q56">
        <v>0</v>
      </c>
      <c r="R56">
        <v>0</v>
      </c>
      <c r="S56">
        <v>0</v>
      </c>
      <c r="T56">
        <v>0</v>
      </c>
      <c r="U56">
        <v>1</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L56" s="26">
        <v>1</v>
      </c>
    </row>
    <row r="57" spans="2:90" x14ac:dyDescent="0.25">
      <c r="B57" s="21" t="s">
        <v>102</v>
      </c>
      <c r="C57">
        <v>0</v>
      </c>
      <c r="D57">
        <v>0</v>
      </c>
      <c r="E57">
        <v>0</v>
      </c>
      <c r="F57">
        <v>0</v>
      </c>
      <c r="G57">
        <v>0</v>
      </c>
      <c r="H57">
        <v>0</v>
      </c>
      <c r="I57">
        <v>0</v>
      </c>
      <c r="J57">
        <v>0</v>
      </c>
      <c r="K57">
        <v>0</v>
      </c>
      <c r="L57">
        <v>0</v>
      </c>
      <c r="M57">
        <v>0</v>
      </c>
      <c r="N57">
        <v>0</v>
      </c>
      <c r="O57">
        <v>0</v>
      </c>
      <c r="P57">
        <v>0</v>
      </c>
      <c r="Q57">
        <v>0</v>
      </c>
      <c r="R57">
        <v>0</v>
      </c>
      <c r="S57">
        <v>0</v>
      </c>
      <c r="T57">
        <v>0</v>
      </c>
      <c r="U57">
        <v>1</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L57" s="26">
        <v>1</v>
      </c>
    </row>
    <row r="58" spans="2:90" x14ac:dyDescent="0.25">
      <c r="B58" s="21" t="s">
        <v>103</v>
      </c>
      <c r="C58">
        <v>0</v>
      </c>
      <c r="D58">
        <v>0</v>
      </c>
      <c r="E58">
        <v>0</v>
      </c>
      <c r="F58">
        <v>0</v>
      </c>
      <c r="G58">
        <v>0</v>
      </c>
      <c r="H58">
        <v>0</v>
      </c>
      <c r="I58">
        <v>0</v>
      </c>
      <c r="J58">
        <v>0</v>
      </c>
      <c r="K58">
        <v>0</v>
      </c>
      <c r="L58">
        <v>0</v>
      </c>
      <c r="M58">
        <v>0</v>
      </c>
      <c r="N58">
        <v>0</v>
      </c>
      <c r="O58">
        <v>0</v>
      </c>
      <c r="P58">
        <v>0</v>
      </c>
      <c r="Q58">
        <v>0</v>
      </c>
      <c r="R58">
        <v>0</v>
      </c>
      <c r="S58">
        <v>0</v>
      </c>
      <c r="T58">
        <v>0</v>
      </c>
      <c r="U58">
        <v>1</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L58" s="26">
        <v>1</v>
      </c>
    </row>
    <row r="59" spans="2:90" x14ac:dyDescent="0.25">
      <c r="B59" s="20" t="s">
        <v>104</v>
      </c>
      <c r="C59">
        <v>0</v>
      </c>
      <c r="D59">
        <v>0</v>
      </c>
      <c r="E59">
        <v>0</v>
      </c>
      <c r="F59">
        <v>0</v>
      </c>
      <c r="G59">
        <v>0</v>
      </c>
      <c r="H59">
        <v>0</v>
      </c>
      <c r="I59">
        <v>0</v>
      </c>
      <c r="J59">
        <v>0</v>
      </c>
      <c r="K59">
        <v>0</v>
      </c>
      <c r="L59">
        <v>0</v>
      </c>
      <c r="M59">
        <v>0</v>
      </c>
      <c r="N59">
        <v>0</v>
      </c>
      <c r="O59">
        <v>0</v>
      </c>
      <c r="P59">
        <v>0</v>
      </c>
      <c r="Q59">
        <v>0</v>
      </c>
      <c r="R59">
        <v>0</v>
      </c>
      <c r="S59">
        <v>0</v>
      </c>
      <c r="T59">
        <v>1</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L59" s="26">
        <v>0</v>
      </c>
    </row>
    <row r="60" spans="2:90" x14ac:dyDescent="0.25">
      <c r="B60" s="20" t="s">
        <v>105</v>
      </c>
      <c r="C60">
        <v>0</v>
      </c>
      <c r="D60">
        <v>0</v>
      </c>
      <c r="E60">
        <v>0</v>
      </c>
      <c r="F60">
        <v>0</v>
      </c>
      <c r="G60">
        <v>0</v>
      </c>
      <c r="H60">
        <v>0</v>
      </c>
      <c r="I60">
        <v>0</v>
      </c>
      <c r="J60">
        <v>0</v>
      </c>
      <c r="K60">
        <v>0</v>
      </c>
      <c r="L60">
        <v>0</v>
      </c>
      <c r="M60">
        <v>0</v>
      </c>
      <c r="N60">
        <v>0</v>
      </c>
      <c r="O60">
        <v>0</v>
      </c>
      <c r="P60">
        <v>0</v>
      </c>
      <c r="Q60">
        <v>0</v>
      </c>
      <c r="R60">
        <v>0</v>
      </c>
      <c r="S60">
        <v>0</v>
      </c>
      <c r="T60">
        <v>0</v>
      </c>
      <c r="U60">
        <v>0</v>
      </c>
      <c r="V60">
        <v>0</v>
      </c>
      <c r="X60">
        <v>1</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H60" s="26">
        <v>1</v>
      </c>
      <c r="CL60" s="26">
        <v>1</v>
      </c>
    </row>
    <row r="61" spans="2:90" x14ac:dyDescent="0.25">
      <c r="B61" s="21" t="s">
        <v>107</v>
      </c>
      <c r="C61">
        <v>0</v>
      </c>
      <c r="D61">
        <v>0</v>
      </c>
      <c r="E61">
        <v>0</v>
      </c>
      <c r="F61">
        <v>0</v>
      </c>
      <c r="G61">
        <v>0</v>
      </c>
      <c r="H61">
        <v>0</v>
      </c>
      <c r="I61">
        <v>0</v>
      </c>
      <c r="J61">
        <v>0</v>
      </c>
      <c r="K61">
        <v>0</v>
      </c>
      <c r="L61">
        <v>0</v>
      </c>
      <c r="M61">
        <v>0</v>
      </c>
      <c r="N61">
        <v>0</v>
      </c>
      <c r="O61">
        <v>0</v>
      </c>
      <c r="P61">
        <v>0</v>
      </c>
      <c r="Q61">
        <v>0</v>
      </c>
      <c r="R61">
        <v>0</v>
      </c>
      <c r="S61">
        <v>0</v>
      </c>
      <c r="T61">
        <v>0</v>
      </c>
      <c r="U61">
        <v>0</v>
      </c>
      <c r="V61">
        <v>0</v>
      </c>
      <c r="X61">
        <v>1</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H61" s="26">
        <v>1</v>
      </c>
      <c r="CL61" s="26">
        <v>1</v>
      </c>
    </row>
    <row r="62" spans="2:90" x14ac:dyDescent="0.25">
      <c r="B62" s="21" t="s">
        <v>108</v>
      </c>
      <c r="C62">
        <v>0</v>
      </c>
      <c r="D62">
        <v>0</v>
      </c>
      <c r="E62">
        <v>0</v>
      </c>
      <c r="F62">
        <v>0</v>
      </c>
      <c r="G62">
        <v>0</v>
      </c>
      <c r="H62">
        <v>0</v>
      </c>
      <c r="I62">
        <v>0</v>
      </c>
      <c r="J62">
        <v>0</v>
      </c>
      <c r="K62">
        <v>0</v>
      </c>
      <c r="L62">
        <v>0</v>
      </c>
      <c r="M62">
        <v>0</v>
      </c>
      <c r="N62">
        <v>0</v>
      </c>
      <c r="O62">
        <v>0</v>
      </c>
      <c r="P62">
        <v>0</v>
      </c>
      <c r="Q62">
        <v>0</v>
      </c>
      <c r="R62">
        <v>0</v>
      </c>
      <c r="S62">
        <v>0</v>
      </c>
      <c r="T62">
        <v>0</v>
      </c>
      <c r="U62">
        <v>0</v>
      </c>
      <c r="V62">
        <v>0</v>
      </c>
      <c r="X62">
        <v>1</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H62" s="26">
        <v>1</v>
      </c>
      <c r="CL62" s="26">
        <v>1</v>
      </c>
    </row>
    <row r="63" spans="2:90" x14ac:dyDescent="0.25">
      <c r="B63" s="21" t="s">
        <v>109</v>
      </c>
      <c r="C63">
        <v>0</v>
      </c>
      <c r="D63">
        <v>0</v>
      </c>
      <c r="E63">
        <v>0</v>
      </c>
      <c r="F63">
        <v>0</v>
      </c>
      <c r="G63">
        <v>0</v>
      </c>
      <c r="H63">
        <v>0</v>
      </c>
      <c r="I63">
        <v>0</v>
      </c>
      <c r="J63">
        <v>0</v>
      </c>
      <c r="K63">
        <v>0</v>
      </c>
      <c r="L63">
        <v>0</v>
      </c>
      <c r="M63">
        <v>0</v>
      </c>
      <c r="N63">
        <v>0</v>
      </c>
      <c r="O63">
        <v>0</v>
      </c>
      <c r="P63">
        <v>0</v>
      </c>
      <c r="Q63">
        <v>0</v>
      </c>
      <c r="R63">
        <v>0</v>
      </c>
      <c r="S63">
        <v>0</v>
      </c>
      <c r="T63">
        <v>0</v>
      </c>
      <c r="U63">
        <v>0</v>
      </c>
      <c r="V63">
        <v>0</v>
      </c>
      <c r="X63">
        <v>1</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H63" s="26">
        <v>1</v>
      </c>
      <c r="CL63" s="26">
        <v>1</v>
      </c>
    </row>
    <row r="64" spans="2:90" x14ac:dyDescent="0.25">
      <c r="B64" s="21" t="s">
        <v>110</v>
      </c>
      <c r="C64">
        <v>0</v>
      </c>
      <c r="D64">
        <v>0</v>
      </c>
      <c r="E64">
        <v>0</v>
      </c>
      <c r="F64">
        <v>0</v>
      </c>
      <c r="G64">
        <v>0</v>
      </c>
      <c r="H64">
        <v>0</v>
      </c>
      <c r="I64">
        <v>0</v>
      </c>
      <c r="J64">
        <v>0</v>
      </c>
      <c r="K64">
        <v>0</v>
      </c>
      <c r="L64">
        <v>0</v>
      </c>
      <c r="M64">
        <v>0</v>
      </c>
      <c r="N64">
        <v>0</v>
      </c>
      <c r="O64">
        <v>0</v>
      </c>
      <c r="P64">
        <v>0</v>
      </c>
      <c r="Q64">
        <v>0</v>
      </c>
      <c r="R64">
        <v>0</v>
      </c>
      <c r="S64">
        <v>0</v>
      </c>
      <c r="T64">
        <v>0</v>
      </c>
      <c r="U64">
        <v>0</v>
      </c>
      <c r="V64">
        <v>0</v>
      </c>
      <c r="X64">
        <v>1</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H64" s="26">
        <v>1</v>
      </c>
      <c r="CL64" s="26">
        <v>1</v>
      </c>
    </row>
    <row r="65" spans="2:90" x14ac:dyDescent="0.25">
      <c r="B65" s="21" t="s">
        <v>111</v>
      </c>
      <c r="C65">
        <v>0</v>
      </c>
      <c r="D65">
        <v>0</v>
      </c>
      <c r="E65">
        <v>0</v>
      </c>
      <c r="F65">
        <v>0</v>
      </c>
      <c r="G65">
        <v>0</v>
      </c>
      <c r="H65">
        <v>0</v>
      </c>
      <c r="I65">
        <v>0</v>
      </c>
      <c r="J65">
        <v>0</v>
      </c>
      <c r="K65">
        <v>0</v>
      </c>
      <c r="L65">
        <v>0</v>
      </c>
      <c r="M65">
        <v>0</v>
      </c>
      <c r="N65">
        <v>0</v>
      </c>
      <c r="O65">
        <v>0</v>
      </c>
      <c r="P65">
        <v>0</v>
      </c>
      <c r="Q65">
        <v>0</v>
      </c>
      <c r="R65">
        <v>0</v>
      </c>
      <c r="S65">
        <v>0</v>
      </c>
      <c r="T65">
        <v>0</v>
      </c>
      <c r="U65">
        <v>0</v>
      </c>
      <c r="V65">
        <v>0</v>
      </c>
      <c r="X65">
        <v>1</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H65" s="26">
        <v>1</v>
      </c>
      <c r="CL65" s="26">
        <v>1</v>
      </c>
    </row>
    <row r="66" spans="2:90" x14ac:dyDescent="0.25">
      <c r="B66" s="21" t="s">
        <v>112</v>
      </c>
      <c r="C66">
        <v>0</v>
      </c>
      <c r="D66">
        <v>0</v>
      </c>
      <c r="E66">
        <v>0</v>
      </c>
      <c r="F66">
        <v>0</v>
      </c>
      <c r="G66">
        <v>0</v>
      </c>
      <c r="H66">
        <v>0</v>
      </c>
      <c r="I66">
        <v>0</v>
      </c>
      <c r="J66">
        <v>0</v>
      </c>
      <c r="K66">
        <v>0</v>
      </c>
      <c r="L66">
        <v>0</v>
      </c>
      <c r="M66">
        <v>0</v>
      </c>
      <c r="N66">
        <v>0</v>
      </c>
      <c r="O66">
        <v>0</v>
      </c>
      <c r="P66">
        <v>0</v>
      </c>
      <c r="Q66">
        <v>0</v>
      </c>
      <c r="R66">
        <v>0</v>
      </c>
      <c r="S66">
        <v>0</v>
      </c>
      <c r="T66">
        <v>0</v>
      </c>
      <c r="U66">
        <v>0</v>
      </c>
      <c r="V66">
        <v>0</v>
      </c>
      <c r="X66">
        <v>1</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H66" s="26">
        <v>1</v>
      </c>
      <c r="CL66" s="26">
        <v>1</v>
      </c>
    </row>
    <row r="67" spans="2:90" x14ac:dyDescent="0.25">
      <c r="B67" s="21" t="s">
        <v>113</v>
      </c>
      <c r="C67">
        <v>0</v>
      </c>
      <c r="D67">
        <v>0</v>
      </c>
      <c r="E67">
        <v>0</v>
      </c>
      <c r="F67">
        <v>0</v>
      </c>
      <c r="G67">
        <v>0</v>
      </c>
      <c r="H67">
        <v>0</v>
      </c>
      <c r="I67">
        <v>0</v>
      </c>
      <c r="J67">
        <v>0</v>
      </c>
      <c r="K67">
        <v>0</v>
      </c>
      <c r="L67">
        <v>0</v>
      </c>
      <c r="M67">
        <v>0</v>
      </c>
      <c r="N67">
        <v>0</v>
      </c>
      <c r="O67">
        <v>0</v>
      </c>
      <c r="P67">
        <v>0</v>
      </c>
      <c r="Q67">
        <v>0</v>
      </c>
      <c r="R67">
        <v>0</v>
      </c>
      <c r="S67">
        <v>0</v>
      </c>
      <c r="T67">
        <v>0</v>
      </c>
      <c r="U67">
        <v>0</v>
      </c>
      <c r="V67">
        <v>0</v>
      </c>
      <c r="X67">
        <v>1</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H67" s="26">
        <v>1</v>
      </c>
      <c r="CL67" s="26">
        <v>1</v>
      </c>
    </row>
    <row r="68" spans="2:90" x14ac:dyDescent="0.25">
      <c r="B68" s="20" t="s">
        <v>114</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L68" s="26">
        <v>0</v>
      </c>
    </row>
    <row r="69" spans="2:90" x14ac:dyDescent="0.25">
      <c r="B69" s="20" t="s">
        <v>117</v>
      </c>
      <c r="C69">
        <v>0</v>
      </c>
      <c r="D69">
        <v>0</v>
      </c>
      <c r="E69">
        <v>0</v>
      </c>
      <c r="F69">
        <v>0</v>
      </c>
      <c r="G69">
        <v>0</v>
      </c>
      <c r="H69">
        <v>0</v>
      </c>
      <c r="I69">
        <v>0</v>
      </c>
      <c r="J69">
        <v>0</v>
      </c>
      <c r="K69">
        <v>0</v>
      </c>
      <c r="L69">
        <v>0</v>
      </c>
      <c r="M69">
        <v>0</v>
      </c>
      <c r="N69">
        <v>0</v>
      </c>
      <c r="O69">
        <v>0</v>
      </c>
      <c r="P69">
        <v>1</v>
      </c>
      <c r="Q69">
        <v>1</v>
      </c>
      <c r="R69">
        <v>1</v>
      </c>
      <c r="S69">
        <v>1</v>
      </c>
      <c r="T69">
        <v>1</v>
      </c>
      <c r="U69">
        <v>0</v>
      </c>
      <c r="V69">
        <v>0</v>
      </c>
      <c r="X69">
        <v>1</v>
      </c>
      <c r="Y69">
        <v>0</v>
      </c>
      <c r="Z69">
        <v>0</v>
      </c>
      <c r="AC69">
        <v>0</v>
      </c>
      <c r="AD69">
        <v>0</v>
      </c>
      <c r="AE69">
        <v>0</v>
      </c>
      <c r="AF69">
        <v>0</v>
      </c>
      <c r="AG69">
        <v>0</v>
      </c>
      <c r="AH69">
        <v>0</v>
      </c>
      <c r="AI69">
        <v>0</v>
      </c>
      <c r="AJ69">
        <v>0</v>
      </c>
      <c r="AK69">
        <v>0</v>
      </c>
      <c r="AL69">
        <v>0</v>
      </c>
      <c r="AM69">
        <v>0</v>
      </c>
      <c r="AN69">
        <v>0</v>
      </c>
      <c r="AO69">
        <v>0</v>
      </c>
      <c r="AP69">
        <v>0</v>
      </c>
      <c r="AQ69">
        <v>0</v>
      </c>
      <c r="AR69">
        <v>0</v>
      </c>
      <c r="AS69">
        <v>0</v>
      </c>
      <c r="AT69">
        <v>1</v>
      </c>
      <c r="AU69">
        <v>1</v>
      </c>
      <c r="AV69">
        <v>1</v>
      </c>
      <c r="AW69">
        <v>1</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L69" s="26">
        <v>1</v>
      </c>
    </row>
    <row r="70" spans="2:90" x14ac:dyDescent="0.25">
      <c r="B70" s="21" t="s">
        <v>120</v>
      </c>
      <c r="C70">
        <v>0</v>
      </c>
      <c r="D70">
        <v>0</v>
      </c>
      <c r="E70">
        <v>0</v>
      </c>
      <c r="F70">
        <v>0</v>
      </c>
      <c r="G70">
        <v>0</v>
      </c>
      <c r="H70">
        <v>0</v>
      </c>
      <c r="I70">
        <v>0</v>
      </c>
      <c r="J70">
        <v>0</v>
      </c>
      <c r="K70">
        <v>0</v>
      </c>
      <c r="L70">
        <v>0</v>
      </c>
      <c r="M70">
        <v>0</v>
      </c>
      <c r="N70">
        <v>0</v>
      </c>
      <c r="O70">
        <v>0</v>
      </c>
      <c r="P70">
        <v>1</v>
      </c>
      <c r="Q70">
        <v>1</v>
      </c>
      <c r="R70">
        <v>1</v>
      </c>
      <c r="S70">
        <v>1</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1</v>
      </c>
      <c r="AU70">
        <v>0</v>
      </c>
      <c r="AV70">
        <v>1</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L70" s="26">
        <v>1</v>
      </c>
    </row>
    <row r="71" spans="2:90" x14ac:dyDescent="0.25">
      <c r="B71" s="22" t="s">
        <v>121</v>
      </c>
      <c r="C71">
        <v>0</v>
      </c>
      <c r="D71">
        <v>0</v>
      </c>
      <c r="E71">
        <v>0</v>
      </c>
      <c r="F71">
        <v>0</v>
      </c>
      <c r="G71">
        <v>0</v>
      </c>
      <c r="H71">
        <v>0</v>
      </c>
      <c r="I71">
        <v>0</v>
      </c>
      <c r="J71">
        <v>0</v>
      </c>
      <c r="K71">
        <v>0</v>
      </c>
      <c r="L71">
        <v>0</v>
      </c>
      <c r="M71">
        <v>0</v>
      </c>
      <c r="N71">
        <v>0</v>
      </c>
      <c r="O71">
        <v>0</v>
      </c>
      <c r="P71">
        <v>1</v>
      </c>
      <c r="R71">
        <v>1</v>
      </c>
      <c r="S71">
        <v>1</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1</v>
      </c>
      <c r="AU71">
        <v>0</v>
      </c>
      <c r="AV71">
        <v>1</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L71" s="26">
        <v>1</v>
      </c>
    </row>
    <row r="72" spans="2:90" x14ac:dyDescent="0.25">
      <c r="B72" s="22" t="s">
        <v>122</v>
      </c>
      <c r="C72">
        <v>0</v>
      </c>
      <c r="D72">
        <v>0</v>
      </c>
      <c r="E72">
        <v>0</v>
      </c>
      <c r="F72">
        <v>0</v>
      </c>
      <c r="G72">
        <v>0</v>
      </c>
      <c r="H72">
        <v>0</v>
      </c>
      <c r="I72">
        <v>0</v>
      </c>
      <c r="J72">
        <v>0</v>
      </c>
      <c r="K72">
        <v>0</v>
      </c>
      <c r="L72">
        <v>0</v>
      </c>
      <c r="M72">
        <v>0</v>
      </c>
      <c r="N72">
        <v>0</v>
      </c>
      <c r="O72">
        <v>0</v>
      </c>
      <c r="P72">
        <v>1</v>
      </c>
      <c r="Q72">
        <v>1</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1</v>
      </c>
      <c r="AU72">
        <v>0</v>
      </c>
      <c r="AV72">
        <v>1</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L72" s="26">
        <v>1</v>
      </c>
    </row>
    <row r="73" spans="2:90" x14ac:dyDescent="0.25">
      <c r="B73" s="21" t="s">
        <v>123</v>
      </c>
      <c r="C73">
        <v>0</v>
      </c>
      <c r="D73">
        <v>0</v>
      </c>
      <c r="E73">
        <v>0</v>
      </c>
      <c r="F73">
        <v>0</v>
      </c>
      <c r="G73">
        <v>0</v>
      </c>
      <c r="H73">
        <v>0</v>
      </c>
      <c r="I73">
        <v>0</v>
      </c>
      <c r="J73">
        <v>0</v>
      </c>
      <c r="K73">
        <v>0</v>
      </c>
      <c r="L73">
        <v>0</v>
      </c>
      <c r="M73">
        <v>0</v>
      </c>
      <c r="N73">
        <v>0</v>
      </c>
      <c r="O73">
        <v>0</v>
      </c>
      <c r="P73" s="26">
        <v>1</v>
      </c>
      <c r="Q73" s="26">
        <v>1</v>
      </c>
      <c r="R73" s="26">
        <v>1</v>
      </c>
      <c r="S73">
        <v>0</v>
      </c>
      <c r="T73">
        <v>1</v>
      </c>
      <c r="U73">
        <v>0</v>
      </c>
      <c r="V73">
        <v>0</v>
      </c>
      <c r="X73">
        <v>1</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1</v>
      </c>
      <c r="AU73">
        <v>1</v>
      </c>
      <c r="AV73">
        <v>0</v>
      </c>
      <c r="AW73">
        <v>1</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L73" s="26">
        <v>1</v>
      </c>
    </row>
    <row r="74" spans="2:90" x14ac:dyDescent="0.25">
      <c r="B74" s="22" t="s">
        <v>125</v>
      </c>
      <c r="C74">
        <v>0</v>
      </c>
      <c r="D74">
        <v>0</v>
      </c>
      <c r="E74">
        <v>0</v>
      </c>
      <c r="F74">
        <v>0</v>
      </c>
      <c r="G74">
        <v>0</v>
      </c>
      <c r="H74">
        <v>0</v>
      </c>
      <c r="I74">
        <v>0</v>
      </c>
      <c r="J74">
        <v>0</v>
      </c>
      <c r="K74">
        <v>0</v>
      </c>
      <c r="L74">
        <v>0</v>
      </c>
      <c r="M74">
        <v>0</v>
      </c>
      <c r="N74">
        <v>0</v>
      </c>
      <c r="O74">
        <v>0</v>
      </c>
      <c r="P74" s="26">
        <v>1</v>
      </c>
      <c r="R74" s="26">
        <v>1</v>
      </c>
      <c r="S74">
        <v>0</v>
      </c>
      <c r="T74">
        <v>1</v>
      </c>
      <c r="U74">
        <v>0</v>
      </c>
      <c r="V74">
        <v>0</v>
      </c>
      <c r="X74">
        <v>1</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1</v>
      </c>
      <c r="AU74">
        <v>1</v>
      </c>
      <c r="AV74">
        <v>0</v>
      </c>
      <c r="AW74">
        <v>1</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L74" s="26">
        <v>1</v>
      </c>
    </row>
    <row r="75" spans="2:90" x14ac:dyDescent="0.25">
      <c r="B75" s="22" t="s">
        <v>126</v>
      </c>
      <c r="C75">
        <v>0</v>
      </c>
      <c r="D75">
        <v>0</v>
      </c>
      <c r="E75">
        <v>0</v>
      </c>
      <c r="F75">
        <v>0</v>
      </c>
      <c r="G75">
        <v>0</v>
      </c>
      <c r="H75">
        <v>0</v>
      </c>
      <c r="I75">
        <v>0</v>
      </c>
      <c r="J75">
        <v>0</v>
      </c>
      <c r="K75">
        <v>0</v>
      </c>
      <c r="L75">
        <v>0</v>
      </c>
      <c r="M75">
        <v>0</v>
      </c>
      <c r="N75">
        <v>0</v>
      </c>
      <c r="O75">
        <v>0</v>
      </c>
      <c r="P75" s="26">
        <v>1</v>
      </c>
      <c r="Q75" s="26">
        <v>1</v>
      </c>
      <c r="S75">
        <v>0</v>
      </c>
      <c r="T75">
        <v>1</v>
      </c>
      <c r="U75">
        <v>0</v>
      </c>
      <c r="V75">
        <v>0</v>
      </c>
      <c r="X75">
        <v>1</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1</v>
      </c>
      <c r="AU75">
        <v>1</v>
      </c>
      <c r="AV75">
        <v>0</v>
      </c>
      <c r="AW75">
        <v>1</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L75" s="26">
        <v>1</v>
      </c>
    </row>
    <row r="76" spans="2:90" x14ac:dyDescent="0.25">
      <c r="B76" s="20" t="s">
        <v>130</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1</v>
      </c>
      <c r="AU76">
        <v>1</v>
      </c>
      <c r="AV76">
        <v>1</v>
      </c>
      <c r="AW76">
        <v>1</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I76" s="26">
        <v>1</v>
      </c>
      <c r="CL76" s="26">
        <v>1</v>
      </c>
    </row>
    <row r="77" spans="2:90" x14ac:dyDescent="0.25">
      <c r="B77" s="21" t="s">
        <v>132</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1</v>
      </c>
      <c r="AU77">
        <v>0</v>
      </c>
      <c r="AV77">
        <v>0</v>
      </c>
      <c r="AW77">
        <v>1</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I77" s="26">
        <v>1</v>
      </c>
      <c r="CL77" s="26">
        <v>1</v>
      </c>
    </row>
    <row r="78" spans="2:90" x14ac:dyDescent="0.25">
      <c r="B78" s="22" t="s">
        <v>135</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1</v>
      </c>
      <c r="AU78">
        <v>0</v>
      </c>
      <c r="AV78">
        <v>0</v>
      </c>
      <c r="AW78">
        <v>1</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I78" s="26">
        <v>1</v>
      </c>
      <c r="CL78" s="26">
        <v>1</v>
      </c>
    </row>
    <row r="79" spans="2:90" x14ac:dyDescent="0.25">
      <c r="B79" s="22" t="s">
        <v>136</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1</v>
      </c>
      <c r="AU79">
        <v>0</v>
      </c>
      <c r="AV79">
        <v>0</v>
      </c>
      <c r="AW79">
        <v>1</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I79" s="26">
        <v>1</v>
      </c>
      <c r="CL79" s="26">
        <v>1</v>
      </c>
    </row>
    <row r="80" spans="2:90" x14ac:dyDescent="0.25">
      <c r="B80" s="23" t="s">
        <v>137</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1</v>
      </c>
      <c r="AU80">
        <v>0</v>
      </c>
      <c r="AV80">
        <v>0</v>
      </c>
      <c r="AW80">
        <v>1</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I80" s="26">
        <v>1</v>
      </c>
      <c r="CL80" s="26">
        <v>1</v>
      </c>
    </row>
    <row r="81" spans="2:90" x14ac:dyDescent="0.25">
      <c r="B81" s="23" t="s">
        <v>138</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1</v>
      </c>
      <c r="AU81">
        <v>0</v>
      </c>
      <c r="AV81">
        <v>0</v>
      </c>
      <c r="AW81">
        <v>1</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I81" s="26">
        <v>1</v>
      </c>
      <c r="CL81" s="26">
        <v>1</v>
      </c>
    </row>
    <row r="82" spans="2:90" x14ac:dyDescent="0.25">
      <c r="B82" s="22" t="s">
        <v>139</v>
      </c>
      <c r="C82">
        <v>0</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1</v>
      </c>
      <c r="AU82">
        <v>0</v>
      </c>
      <c r="AV82">
        <v>0</v>
      </c>
      <c r="AW82">
        <v>1</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I82" s="26">
        <v>1</v>
      </c>
      <c r="CL82" s="26">
        <v>1</v>
      </c>
    </row>
    <row r="83" spans="2:90" x14ac:dyDescent="0.25">
      <c r="B83" s="23" t="s">
        <v>140</v>
      </c>
      <c r="C83">
        <v>0</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1</v>
      </c>
      <c r="AU83">
        <v>0</v>
      </c>
      <c r="AV83">
        <v>0</v>
      </c>
      <c r="AW83">
        <v>1</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I83" s="26">
        <v>1</v>
      </c>
      <c r="CL83" s="26">
        <v>1</v>
      </c>
    </row>
    <row r="84" spans="2:90" x14ac:dyDescent="0.25">
      <c r="B84" s="23" t="s">
        <v>141</v>
      </c>
      <c r="C84">
        <v>0</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1</v>
      </c>
      <c r="AU84">
        <v>0</v>
      </c>
      <c r="AV84">
        <v>0</v>
      </c>
      <c r="AW84">
        <v>1</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I84" s="26">
        <v>1</v>
      </c>
      <c r="CL84" s="26">
        <v>1</v>
      </c>
    </row>
    <row r="85" spans="2:90" x14ac:dyDescent="0.25">
      <c r="B85" s="22" t="s">
        <v>142</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1</v>
      </c>
      <c r="AU85">
        <v>0</v>
      </c>
      <c r="AV85">
        <v>0</v>
      </c>
      <c r="AW85">
        <v>1</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I85" s="26">
        <v>1</v>
      </c>
      <c r="CL85" s="26">
        <v>1</v>
      </c>
    </row>
    <row r="86" spans="2:90" x14ac:dyDescent="0.25">
      <c r="B86" s="21" t="s">
        <v>143</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1</v>
      </c>
      <c r="AU86">
        <v>0</v>
      </c>
      <c r="AV86">
        <v>1</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L86" s="26">
        <v>1</v>
      </c>
    </row>
    <row r="87" spans="2:90" x14ac:dyDescent="0.25">
      <c r="B87" s="21" t="s">
        <v>144</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1</v>
      </c>
      <c r="AU87">
        <v>1</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L87" s="26">
        <v>1</v>
      </c>
    </row>
    <row r="88" spans="2:90" x14ac:dyDescent="0.25">
      <c r="B88" s="21" t="s">
        <v>145</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L88" s="26">
        <v>0</v>
      </c>
    </row>
    <row r="89" spans="2:90" x14ac:dyDescent="0.25">
      <c r="B89" s="20" t="s">
        <v>146</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1</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L89" s="26">
        <v>0</v>
      </c>
    </row>
    <row r="90" spans="2:90" x14ac:dyDescent="0.25">
      <c r="B90" s="20" t="s">
        <v>148</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1</v>
      </c>
      <c r="BG90">
        <v>1</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L90" s="26">
        <v>0</v>
      </c>
    </row>
    <row r="91" spans="2:90" x14ac:dyDescent="0.25">
      <c r="B91" s="20" t="s">
        <v>150</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1</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L91" s="26">
        <v>0</v>
      </c>
    </row>
    <row r="92" spans="2:90" x14ac:dyDescent="0.25">
      <c r="B92" s="20" t="s">
        <v>152</v>
      </c>
      <c r="C92">
        <v>1</v>
      </c>
      <c r="D92">
        <v>0</v>
      </c>
      <c r="E92">
        <v>1</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1</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L92" s="26">
        <v>0</v>
      </c>
    </row>
    <row r="93" spans="2:90" x14ac:dyDescent="0.25">
      <c r="B93" s="20" t="s">
        <v>154</v>
      </c>
      <c r="C93">
        <v>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1</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L93" s="26">
        <v>0</v>
      </c>
    </row>
    <row r="94" spans="2:90" x14ac:dyDescent="0.25">
      <c r="B94" s="20" t="s">
        <v>155</v>
      </c>
      <c r="C94">
        <v>0</v>
      </c>
      <c r="D94">
        <v>0</v>
      </c>
      <c r="E94">
        <v>0</v>
      </c>
      <c r="F94">
        <v>0</v>
      </c>
      <c r="G94">
        <v>0</v>
      </c>
      <c r="H94">
        <v>0</v>
      </c>
      <c r="I94">
        <v>1</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1</v>
      </c>
      <c r="AL94">
        <v>0</v>
      </c>
      <c r="AM94">
        <v>0</v>
      </c>
      <c r="AN94">
        <v>0</v>
      </c>
      <c r="AO94">
        <v>0</v>
      </c>
      <c r="AP94">
        <v>0</v>
      </c>
      <c r="AQ94">
        <v>0</v>
      </c>
      <c r="AR94">
        <v>0</v>
      </c>
      <c r="AS94">
        <v>1</v>
      </c>
      <c r="AT94">
        <v>0</v>
      </c>
      <c r="AU94">
        <v>0</v>
      </c>
      <c r="AV94">
        <v>0</v>
      </c>
      <c r="AW94">
        <v>0</v>
      </c>
      <c r="AX94">
        <v>0</v>
      </c>
      <c r="AY94">
        <v>0</v>
      </c>
      <c r="AZ94">
        <v>0</v>
      </c>
      <c r="BA94">
        <v>0</v>
      </c>
      <c r="BB94">
        <v>0</v>
      </c>
      <c r="BC94">
        <v>0</v>
      </c>
      <c r="BD94">
        <v>0</v>
      </c>
      <c r="BE94">
        <v>0</v>
      </c>
      <c r="BF94">
        <v>0</v>
      </c>
      <c r="BG94">
        <v>0</v>
      </c>
      <c r="BH94">
        <v>0</v>
      </c>
      <c r="BI94">
        <v>0</v>
      </c>
      <c r="BJ94">
        <v>1</v>
      </c>
      <c r="BK94">
        <v>1</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L94" s="26">
        <v>1</v>
      </c>
    </row>
    <row r="95" spans="2:90" x14ac:dyDescent="0.25">
      <c r="B95" s="21" t="s">
        <v>157</v>
      </c>
      <c r="C95">
        <v>0</v>
      </c>
      <c r="D95">
        <v>0</v>
      </c>
      <c r="E95">
        <v>0</v>
      </c>
      <c r="F95">
        <v>0</v>
      </c>
      <c r="G95">
        <v>0</v>
      </c>
      <c r="H95">
        <v>0</v>
      </c>
      <c r="I95">
        <v>1</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1</v>
      </c>
      <c r="AT95">
        <v>0</v>
      </c>
      <c r="AU95">
        <v>0</v>
      </c>
      <c r="AV95">
        <v>0</v>
      </c>
      <c r="AW95">
        <v>0</v>
      </c>
      <c r="AX95">
        <v>0</v>
      </c>
      <c r="AY95">
        <v>0</v>
      </c>
      <c r="AZ95">
        <v>0</v>
      </c>
      <c r="BA95">
        <v>0</v>
      </c>
      <c r="BB95">
        <v>0</v>
      </c>
      <c r="BC95">
        <v>0</v>
      </c>
      <c r="BD95">
        <v>0</v>
      </c>
      <c r="BE95">
        <v>0</v>
      </c>
      <c r="BF95">
        <v>0</v>
      </c>
      <c r="BG95">
        <v>0</v>
      </c>
      <c r="BH95">
        <v>0</v>
      </c>
      <c r="BI95">
        <v>0</v>
      </c>
      <c r="BJ95">
        <v>1</v>
      </c>
      <c r="BK95">
        <v>1</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L95" s="26">
        <v>1</v>
      </c>
    </row>
    <row r="96" spans="2:90" x14ac:dyDescent="0.25">
      <c r="B96" s="21" t="s">
        <v>158</v>
      </c>
      <c r="C96">
        <v>0</v>
      </c>
      <c r="D96">
        <v>0</v>
      </c>
      <c r="E96">
        <v>0</v>
      </c>
      <c r="F96">
        <v>0</v>
      </c>
      <c r="G96">
        <v>0</v>
      </c>
      <c r="H96">
        <v>0</v>
      </c>
      <c r="I96">
        <v>1</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1</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L96" s="26">
        <v>1</v>
      </c>
    </row>
    <row r="97" spans="2:90" x14ac:dyDescent="0.25">
      <c r="B97" s="21" t="s">
        <v>115</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1</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L97" s="26">
        <v>1</v>
      </c>
    </row>
    <row r="98" spans="2:90" x14ac:dyDescent="0.25">
      <c r="B98" s="20" t="s">
        <v>159</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1</v>
      </c>
      <c r="CE98">
        <v>0</v>
      </c>
      <c r="CF98">
        <v>0</v>
      </c>
      <c r="CL98" s="26">
        <v>1</v>
      </c>
    </row>
    <row r="99" spans="2:90" x14ac:dyDescent="0.25">
      <c r="B99" s="20" t="s">
        <v>160</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1</v>
      </c>
      <c r="AU99">
        <v>0</v>
      </c>
      <c r="AV99">
        <v>0</v>
      </c>
      <c r="AW99">
        <v>1</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L99" s="26">
        <v>0</v>
      </c>
    </row>
    <row r="100" spans="2:90" x14ac:dyDescent="0.25">
      <c r="B100" s="20" t="s">
        <v>161</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1</v>
      </c>
      <c r="AU100">
        <v>0</v>
      </c>
      <c r="AV100">
        <v>0</v>
      </c>
      <c r="AW100">
        <v>1</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L100" s="26">
        <v>0</v>
      </c>
    </row>
    <row r="101" spans="2:90" s="26" customFormat="1" x14ac:dyDescent="0.25">
      <c r="B101" s="32" t="s">
        <v>116</v>
      </c>
      <c r="CB101" s="26">
        <v>1</v>
      </c>
    </row>
    <row r="102" spans="2:90" s="26" customFormat="1" x14ac:dyDescent="0.25">
      <c r="B102" s="32" t="s">
        <v>410</v>
      </c>
      <c r="Y102" s="26">
        <v>1</v>
      </c>
      <c r="CL102" s="26">
        <v>1</v>
      </c>
    </row>
    <row r="103" spans="2:90" s="26" customFormat="1" x14ac:dyDescent="0.25">
      <c r="B103" s="48" t="s">
        <v>187</v>
      </c>
      <c r="Y103" s="26">
        <v>1</v>
      </c>
    </row>
    <row r="104" spans="2:90" s="26" customFormat="1" x14ac:dyDescent="0.25">
      <c r="B104" s="49" t="s">
        <v>413</v>
      </c>
      <c r="Y104" s="26">
        <v>1</v>
      </c>
    </row>
    <row r="105" spans="2:90" s="26" customFormat="1" x14ac:dyDescent="0.25">
      <c r="B105" s="50" t="s">
        <v>188</v>
      </c>
      <c r="Y105" s="26">
        <v>1</v>
      </c>
    </row>
    <row r="106" spans="2:90" s="26" customFormat="1" x14ac:dyDescent="0.25">
      <c r="B106" s="51" t="s">
        <v>189</v>
      </c>
      <c r="Y106" s="26">
        <v>1</v>
      </c>
    </row>
    <row r="107" spans="2:90" s="26" customFormat="1" x14ac:dyDescent="0.25">
      <c r="B107" s="51" t="s">
        <v>191</v>
      </c>
      <c r="Y107" s="26">
        <v>1</v>
      </c>
    </row>
    <row r="108" spans="2:90" s="26" customFormat="1" x14ac:dyDescent="0.25">
      <c r="B108" s="50" t="s">
        <v>192</v>
      </c>
      <c r="Y108" s="26">
        <v>1</v>
      </c>
    </row>
    <row r="109" spans="2:90" s="26" customFormat="1" x14ac:dyDescent="0.25">
      <c r="B109" s="51" t="s">
        <v>193</v>
      </c>
      <c r="Y109" s="26">
        <v>1</v>
      </c>
    </row>
    <row r="110" spans="2:90" s="26" customFormat="1" x14ac:dyDescent="0.25">
      <c r="B110" s="51" t="s">
        <v>194</v>
      </c>
      <c r="Y110" s="26">
        <v>1</v>
      </c>
    </row>
    <row r="111" spans="2:90" s="26" customFormat="1" x14ac:dyDescent="0.25">
      <c r="B111" s="51" t="s">
        <v>195</v>
      </c>
      <c r="Y111" s="26">
        <v>1</v>
      </c>
    </row>
    <row r="112" spans="2:90" s="26" customFormat="1" ht="30" x14ac:dyDescent="0.25">
      <c r="B112" s="51" t="s">
        <v>196</v>
      </c>
      <c r="Y112" s="26">
        <v>1</v>
      </c>
    </row>
    <row r="113" spans="2:25" s="26" customFormat="1" x14ac:dyDescent="0.25">
      <c r="B113" s="49" t="s">
        <v>197</v>
      </c>
      <c r="Y113" s="26">
        <v>1</v>
      </c>
    </row>
    <row r="114" spans="2:25" s="26" customFormat="1" ht="30" x14ac:dyDescent="0.25">
      <c r="B114" s="50" t="s">
        <v>198</v>
      </c>
      <c r="Y114" s="26">
        <v>1</v>
      </c>
    </row>
    <row r="115" spans="2:25" s="26" customFormat="1" x14ac:dyDescent="0.25">
      <c r="B115" s="50" t="s">
        <v>199</v>
      </c>
      <c r="Y115" s="26">
        <v>1</v>
      </c>
    </row>
    <row r="116" spans="2:25" s="26" customFormat="1" x14ac:dyDescent="0.25">
      <c r="B116" s="49" t="s">
        <v>200</v>
      </c>
      <c r="Y116" s="26">
        <v>1</v>
      </c>
    </row>
    <row r="117" spans="2:25" s="26" customFormat="1" x14ac:dyDescent="0.25">
      <c r="B117" s="50" t="s">
        <v>201</v>
      </c>
      <c r="Y117" s="26">
        <v>1</v>
      </c>
    </row>
    <row r="118" spans="2:25" s="26" customFormat="1" x14ac:dyDescent="0.25">
      <c r="B118" s="51" t="s">
        <v>202</v>
      </c>
      <c r="Y118" s="26">
        <v>1</v>
      </c>
    </row>
    <row r="119" spans="2:25" s="26" customFormat="1" x14ac:dyDescent="0.25">
      <c r="B119" s="50" t="s">
        <v>203</v>
      </c>
      <c r="Y119" s="26">
        <v>1</v>
      </c>
    </row>
    <row r="120" spans="2:25" s="26" customFormat="1" x14ac:dyDescent="0.25">
      <c r="B120" s="51" t="s">
        <v>204</v>
      </c>
      <c r="Y120" s="26">
        <v>1</v>
      </c>
    </row>
    <row r="121" spans="2:25" s="26" customFormat="1" ht="30" x14ac:dyDescent="0.25">
      <c r="B121" s="51" t="s">
        <v>205</v>
      </c>
      <c r="Y121" s="26">
        <v>1</v>
      </c>
    </row>
    <row r="122" spans="2:25" s="26" customFormat="1" ht="30" x14ac:dyDescent="0.25">
      <c r="B122" s="51" t="s">
        <v>206</v>
      </c>
      <c r="Y122" s="26">
        <v>1</v>
      </c>
    </row>
    <row r="123" spans="2:25" s="26" customFormat="1" x14ac:dyDescent="0.25">
      <c r="B123" s="51" t="s">
        <v>207</v>
      </c>
      <c r="Y123" s="26">
        <v>1</v>
      </c>
    </row>
    <row r="124" spans="2:25" s="26" customFormat="1" x14ac:dyDescent="0.25">
      <c r="B124" s="50" t="s">
        <v>208</v>
      </c>
      <c r="Y124" s="26">
        <v>1</v>
      </c>
    </row>
    <row r="125" spans="2:25" s="26" customFormat="1" x14ac:dyDescent="0.25">
      <c r="B125" s="51" t="s">
        <v>209</v>
      </c>
      <c r="Y125" s="26">
        <v>1</v>
      </c>
    </row>
    <row r="126" spans="2:25" s="26" customFormat="1" ht="30" x14ac:dyDescent="0.25">
      <c r="B126" s="51" t="s">
        <v>210</v>
      </c>
      <c r="Y126" s="26">
        <v>1</v>
      </c>
    </row>
    <row r="127" spans="2:25" s="26" customFormat="1" x14ac:dyDescent="0.25">
      <c r="B127" s="48" t="s">
        <v>211</v>
      </c>
      <c r="Y127" s="26">
        <v>1</v>
      </c>
    </row>
    <row r="128" spans="2:25" s="26" customFormat="1" x14ac:dyDescent="0.25">
      <c r="B128" s="49" t="s">
        <v>212</v>
      </c>
      <c r="Y128" s="26">
        <v>1</v>
      </c>
    </row>
    <row r="129" spans="2:90" s="26" customFormat="1" x14ac:dyDescent="0.25">
      <c r="B129" s="49" t="s">
        <v>214</v>
      </c>
      <c r="Y129" s="26">
        <v>1</v>
      </c>
    </row>
    <row r="130" spans="2:90" s="26" customFormat="1" x14ac:dyDescent="0.25">
      <c r="B130" s="48" t="s">
        <v>215</v>
      </c>
      <c r="Y130" s="26">
        <v>1</v>
      </c>
      <c r="CL130" s="26">
        <v>1</v>
      </c>
    </row>
    <row r="131" spans="2:90" s="26" customFormat="1" x14ac:dyDescent="0.25">
      <c r="B131" s="49" t="s">
        <v>216</v>
      </c>
      <c r="Y131" s="26">
        <v>1</v>
      </c>
      <c r="CL131" s="26">
        <v>1</v>
      </c>
    </row>
    <row r="132" spans="2:90" s="26" customFormat="1" x14ac:dyDescent="0.25">
      <c r="B132" s="50" t="s">
        <v>217</v>
      </c>
      <c r="Y132" s="26">
        <v>1</v>
      </c>
      <c r="CL132" s="26">
        <v>1</v>
      </c>
    </row>
    <row r="133" spans="2:90" s="26" customFormat="1" x14ac:dyDescent="0.25">
      <c r="B133" s="50" t="s">
        <v>218</v>
      </c>
      <c r="Y133" s="26">
        <v>1</v>
      </c>
      <c r="CL133" s="26">
        <v>1</v>
      </c>
    </row>
    <row r="134" spans="2:90" s="26" customFormat="1" x14ac:dyDescent="0.25">
      <c r="B134" s="50" t="s">
        <v>219</v>
      </c>
      <c r="Y134" s="26">
        <v>1</v>
      </c>
      <c r="CL134" s="26">
        <v>1</v>
      </c>
    </row>
    <row r="135" spans="2:90" s="26" customFormat="1" x14ac:dyDescent="0.25">
      <c r="B135" s="50" t="s">
        <v>220</v>
      </c>
      <c r="Y135" s="26">
        <v>1</v>
      </c>
      <c r="CL135" s="26">
        <v>1</v>
      </c>
    </row>
    <row r="136" spans="2:90" s="26" customFormat="1" x14ac:dyDescent="0.25">
      <c r="B136" s="49" t="s">
        <v>221</v>
      </c>
      <c r="Y136" s="26">
        <v>1</v>
      </c>
      <c r="CL136" s="26">
        <v>1</v>
      </c>
    </row>
    <row r="137" spans="2:90" s="26" customFormat="1" ht="30" x14ac:dyDescent="0.25">
      <c r="B137" s="50" t="s">
        <v>222</v>
      </c>
      <c r="Y137" s="26">
        <v>1</v>
      </c>
      <c r="CL137" s="26">
        <v>1</v>
      </c>
    </row>
    <row r="138" spans="2:90" s="26" customFormat="1" ht="30" x14ac:dyDescent="0.25">
      <c r="B138" s="50" t="s">
        <v>223</v>
      </c>
      <c r="Y138" s="26">
        <v>1</v>
      </c>
      <c r="CL138" s="26">
        <v>1</v>
      </c>
    </row>
    <row r="139" spans="2:90" s="26" customFormat="1" x14ac:dyDescent="0.25">
      <c r="B139" s="49" t="s">
        <v>224</v>
      </c>
      <c r="Y139" s="26">
        <v>1</v>
      </c>
      <c r="CL139" s="26">
        <v>1</v>
      </c>
    </row>
    <row r="140" spans="2:90" s="26" customFormat="1" x14ac:dyDescent="0.25">
      <c r="B140" s="49" t="s">
        <v>226</v>
      </c>
      <c r="Y140" s="26">
        <v>1</v>
      </c>
      <c r="CL140" s="26">
        <v>1</v>
      </c>
    </row>
    <row r="141" spans="2:90" s="26" customFormat="1" x14ac:dyDescent="0.25">
      <c r="B141" s="50" t="s">
        <v>227</v>
      </c>
      <c r="Y141" s="26">
        <v>1</v>
      </c>
      <c r="CL141" s="26">
        <v>1</v>
      </c>
    </row>
    <row r="142" spans="2:90" s="26" customFormat="1" x14ac:dyDescent="0.25">
      <c r="B142" s="50" t="s">
        <v>228</v>
      </c>
      <c r="Y142" s="26">
        <v>1</v>
      </c>
      <c r="CL142" s="26">
        <v>1</v>
      </c>
    </row>
    <row r="143" spans="2:90" s="26" customFormat="1" x14ac:dyDescent="0.25">
      <c r="B143" s="50" t="s">
        <v>229</v>
      </c>
      <c r="Y143" s="26">
        <v>1</v>
      </c>
      <c r="CL143" s="26">
        <v>1</v>
      </c>
    </row>
    <row r="144" spans="2:90" s="26" customFormat="1" ht="30" x14ac:dyDescent="0.25">
      <c r="B144" s="50" t="s">
        <v>230</v>
      </c>
      <c r="Y144" s="26">
        <v>1</v>
      </c>
      <c r="CL144" s="26">
        <v>1</v>
      </c>
    </row>
    <row r="145" spans="2:90" s="26" customFormat="1" x14ac:dyDescent="0.25">
      <c r="B145" s="50" t="s">
        <v>231</v>
      </c>
      <c r="Y145" s="26">
        <v>1</v>
      </c>
      <c r="CL145" s="26">
        <v>1</v>
      </c>
    </row>
    <row r="146" spans="2:90" s="26" customFormat="1" x14ac:dyDescent="0.25">
      <c r="B146" s="49" t="s">
        <v>232</v>
      </c>
      <c r="Y146" s="26">
        <v>1</v>
      </c>
      <c r="CL146" s="26">
        <v>1</v>
      </c>
    </row>
    <row r="147" spans="2:90" s="26" customFormat="1" x14ac:dyDescent="0.25">
      <c r="B147" s="50" t="s">
        <v>233</v>
      </c>
      <c r="Y147" s="26">
        <v>1</v>
      </c>
      <c r="CL147" s="26">
        <v>1</v>
      </c>
    </row>
    <row r="148" spans="2:90" s="26" customFormat="1" ht="30" x14ac:dyDescent="0.25">
      <c r="B148" s="50" t="s">
        <v>234</v>
      </c>
      <c r="Y148" s="26">
        <v>1</v>
      </c>
      <c r="CL148" s="26">
        <v>1</v>
      </c>
    </row>
    <row r="149" spans="2:90" s="26" customFormat="1" x14ac:dyDescent="0.25">
      <c r="B149" s="50" t="s">
        <v>235</v>
      </c>
      <c r="Y149" s="26">
        <v>1</v>
      </c>
      <c r="CL149" s="26">
        <v>1</v>
      </c>
    </row>
    <row r="150" spans="2:90" s="26" customFormat="1" x14ac:dyDescent="0.25">
      <c r="B150" s="50" t="s">
        <v>236</v>
      </c>
      <c r="Y150" s="26">
        <v>1</v>
      </c>
      <c r="CL150" s="26">
        <v>1</v>
      </c>
    </row>
    <row r="151" spans="2:90" s="26" customFormat="1" x14ac:dyDescent="0.25">
      <c r="B151" s="49" t="s">
        <v>237</v>
      </c>
      <c r="Y151" s="26">
        <v>1</v>
      </c>
      <c r="CL151" s="26">
        <v>1</v>
      </c>
    </row>
    <row r="152" spans="2:90" s="26" customFormat="1" x14ac:dyDescent="0.25">
      <c r="B152" s="50" t="s">
        <v>238</v>
      </c>
      <c r="Y152" s="26">
        <v>1</v>
      </c>
      <c r="CL152" s="26">
        <v>1</v>
      </c>
    </row>
    <row r="153" spans="2:90" s="26" customFormat="1" x14ac:dyDescent="0.25">
      <c r="B153" s="50" t="s">
        <v>239</v>
      </c>
      <c r="Y153" s="26">
        <v>1</v>
      </c>
      <c r="CL153" s="26">
        <v>1</v>
      </c>
    </row>
    <row r="154" spans="2:90" s="26" customFormat="1" x14ac:dyDescent="0.25">
      <c r="B154" s="49" t="s">
        <v>240</v>
      </c>
      <c r="Y154" s="26">
        <v>1</v>
      </c>
      <c r="CL154" s="26">
        <v>1</v>
      </c>
    </row>
    <row r="155" spans="2:90" s="26" customFormat="1" ht="30" x14ac:dyDescent="0.25">
      <c r="B155" s="48" t="s">
        <v>241</v>
      </c>
      <c r="Y155" s="26">
        <v>1</v>
      </c>
    </row>
    <row r="156" spans="2:90" s="26" customFormat="1" x14ac:dyDescent="0.25">
      <c r="B156" s="49" t="s">
        <v>242</v>
      </c>
      <c r="Y156" s="26">
        <v>1</v>
      </c>
    </row>
    <row r="157" spans="2:90" s="26" customFormat="1" x14ac:dyDescent="0.25">
      <c r="B157" s="50" t="s">
        <v>243</v>
      </c>
      <c r="Y157" s="26">
        <v>1</v>
      </c>
    </row>
    <row r="158" spans="2:90" s="26" customFormat="1" x14ac:dyDescent="0.25">
      <c r="B158" s="50" t="s">
        <v>244</v>
      </c>
      <c r="Y158" s="26">
        <v>1</v>
      </c>
    </row>
    <row r="159" spans="2:90" s="26" customFormat="1" x14ac:dyDescent="0.25">
      <c r="B159" s="50" t="s">
        <v>245</v>
      </c>
      <c r="Y159" s="26">
        <v>1</v>
      </c>
    </row>
    <row r="160" spans="2:90" s="26" customFormat="1" ht="30" x14ac:dyDescent="0.25">
      <c r="B160" s="50" t="s">
        <v>246</v>
      </c>
      <c r="Y160" s="26">
        <v>1</v>
      </c>
    </row>
    <row r="161" spans="2:25" s="26" customFormat="1" ht="30" x14ac:dyDescent="0.25">
      <c r="B161" s="50" t="s">
        <v>247</v>
      </c>
      <c r="Y161" s="26">
        <v>1</v>
      </c>
    </row>
    <row r="162" spans="2:25" s="26" customFormat="1" x14ac:dyDescent="0.25">
      <c r="B162" s="50" t="s">
        <v>248</v>
      </c>
      <c r="Y162" s="26">
        <v>1</v>
      </c>
    </row>
    <row r="163" spans="2:25" s="26" customFormat="1" x14ac:dyDescent="0.25">
      <c r="B163" s="49" t="s">
        <v>249</v>
      </c>
      <c r="Y163" s="26">
        <v>1</v>
      </c>
    </row>
    <row r="164" spans="2:25" s="26" customFormat="1" x14ac:dyDescent="0.25">
      <c r="B164" s="50" t="s">
        <v>250</v>
      </c>
      <c r="Y164" s="26">
        <v>1</v>
      </c>
    </row>
    <row r="165" spans="2:25" s="26" customFormat="1" x14ac:dyDescent="0.25">
      <c r="B165" s="50" t="s">
        <v>251</v>
      </c>
      <c r="Y165" s="26">
        <v>1</v>
      </c>
    </row>
    <row r="166" spans="2:25" s="26" customFormat="1" x14ac:dyDescent="0.25">
      <c r="B166" s="49" t="s">
        <v>252</v>
      </c>
      <c r="Y166" s="26">
        <v>1</v>
      </c>
    </row>
    <row r="167" spans="2:25" s="26" customFormat="1" ht="30" x14ac:dyDescent="0.25">
      <c r="B167" s="50" t="s">
        <v>253</v>
      </c>
      <c r="Y167" s="26">
        <v>1</v>
      </c>
    </row>
    <row r="168" spans="2:25" s="26" customFormat="1" x14ac:dyDescent="0.25">
      <c r="B168" s="49" t="s">
        <v>254</v>
      </c>
      <c r="Y168" s="26">
        <v>1</v>
      </c>
    </row>
    <row r="169" spans="2:25" s="26" customFormat="1" ht="30" x14ac:dyDescent="0.25">
      <c r="B169" s="50" t="s">
        <v>255</v>
      </c>
      <c r="Y169" s="26">
        <v>1</v>
      </c>
    </row>
    <row r="170" spans="2:25" s="26" customFormat="1" x14ac:dyDescent="0.25">
      <c r="B170" s="50" t="s">
        <v>256</v>
      </c>
      <c r="Y170" s="26">
        <v>1</v>
      </c>
    </row>
    <row r="171" spans="2:25" s="26" customFormat="1" x14ac:dyDescent="0.25">
      <c r="B171" s="50" t="s">
        <v>257</v>
      </c>
      <c r="Y171" s="26">
        <v>1</v>
      </c>
    </row>
    <row r="172" spans="2:25" s="26" customFormat="1" x14ac:dyDescent="0.25">
      <c r="B172" s="48" t="s">
        <v>258</v>
      </c>
      <c r="Y172" s="26">
        <v>1</v>
      </c>
    </row>
    <row r="173" spans="2:25" s="26" customFormat="1" x14ac:dyDescent="0.25">
      <c r="B173" s="49" t="s">
        <v>259</v>
      </c>
      <c r="Y173" s="26">
        <v>1</v>
      </c>
    </row>
    <row r="174" spans="2:25" s="26" customFormat="1" x14ac:dyDescent="0.25">
      <c r="B174" s="50" t="s">
        <v>260</v>
      </c>
      <c r="Y174" s="26">
        <v>1</v>
      </c>
    </row>
    <row r="175" spans="2:25" s="26" customFormat="1" x14ac:dyDescent="0.25">
      <c r="B175" s="50" t="s">
        <v>261</v>
      </c>
      <c r="Y175" s="26">
        <v>1</v>
      </c>
    </row>
    <row r="176" spans="2:25" s="26" customFormat="1" x14ac:dyDescent="0.25">
      <c r="B176" s="49" t="s">
        <v>262</v>
      </c>
      <c r="Y176" s="26">
        <v>1</v>
      </c>
    </row>
    <row r="177" spans="2:90" s="26" customFormat="1" x14ac:dyDescent="0.25">
      <c r="B177" s="48" t="s">
        <v>263</v>
      </c>
      <c r="Y177" s="26">
        <v>1</v>
      </c>
    </row>
    <row r="178" spans="2:90" s="26" customFormat="1" x14ac:dyDescent="0.25">
      <c r="B178" s="49" t="s">
        <v>264</v>
      </c>
      <c r="Y178" s="26">
        <v>1</v>
      </c>
    </row>
    <row r="179" spans="2:90" s="26" customFormat="1" x14ac:dyDescent="0.25">
      <c r="B179" s="29" t="s">
        <v>412</v>
      </c>
    </row>
    <row r="180" spans="2:90" s="26" customFormat="1" x14ac:dyDescent="0.25"/>
    <row r="181" spans="2:90" s="26" customFormat="1" x14ac:dyDescent="0.25">
      <c r="B181" s="32"/>
    </row>
    <row r="182" spans="2:90" x14ac:dyDescent="0.25">
      <c r="B182" s="24"/>
      <c r="C182" s="25" t="s">
        <v>163</v>
      </c>
      <c r="D182" s="25" t="s">
        <v>165</v>
      </c>
      <c r="E182" s="25" t="s">
        <v>166</v>
      </c>
      <c r="F182" s="25" t="s">
        <v>167</v>
      </c>
      <c r="G182" s="25" t="s">
        <v>168</v>
      </c>
      <c r="H182" s="25" t="s">
        <v>169</v>
      </c>
      <c r="I182" s="25" t="s">
        <v>170</v>
      </c>
      <c r="J182" s="25" t="s">
        <v>171</v>
      </c>
      <c r="K182" s="25" t="s">
        <v>172</v>
      </c>
      <c r="L182" s="25" t="s">
        <v>173</v>
      </c>
      <c r="M182" s="25" t="s">
        <v>174</v>
      </c>
      <c r="N182" s="25" t="s">
        <v>175</v>
      </c>
      <c r="O182" s="25" t="s">
        <v>176</v>
      </c>
      <c r="P182" s="25" t="s">
        <v>177</v>
      </c>
      <c r="Q182" s="25" t="s">
        <v>178</v>
      </c>
      <c r="R182" s="25" t="s">
        <v>179</v>
      </c>
      <c r="S182" s="25" t="s">
        <v>180</v>
      </c>
      <c r="T182" s="25" t="s">
        <v>181</v>
      </c>
      <c r="U182" s="25" t="s">
        <v>182</v>
      </c>
      <c r="V182" s="25" t="s">
        <v>183</v>
      </c>
      <c r="W182" s="25" t="s">
        <v>184</v>
      </c>
      <c r="X182" s="25" t="s">
        <v>106</v>
      </c>
      <c r="Y182" s="25" t="s">
        <v>185</v>
      </c>
      <c r="Z182" s="25" t="s">
        <v>265</v>
      </c>
      <c r="AA182" s="25" t="s">
        <v>266</v>
      </c>
      <c r="AB182" s="25" t="s">
        <v>267</v>
      </c>
      <c r="AC182" s="25" t="s">
        <v>268</v>
      </c>
      <c r="AD182" s="25" t="s">
        <v>269</v>
      </c>
      <c r="AE182" s="25" t="s">
        <v>270</v>
      </c>
      <c r="AF182" s="25" t="s">
        <v>271</v>
      </c>
      <c r="AG182" s="25" t="s">
        <v>272</v>
      </c>
      <c r="AH182" s="25" t="s">
        <v>273</v>
      </c>
      <c r="AI182" s="25" t="s">
        <v>274</v>
      </c>
      <c r="AJ182" s="25" t="s">
        <v>275</v>
      </c>
      <c r="AK182" s="25" t="s">
        <v>276</v>
      </c>
      <c r="AL182" s="25" t="s">
        <v>277</v>
      </c>
      <c r="AM182" s="25" t="s">
        <v>278</v>
      </c>
      <c r="AN182" s="25" t="s">
        <v>279</v>
      </c>
      <c r="AO182" s="25" t="s">
        <v>280</v>
      </c>
      <c r="AP182" s="25" t="s">
        <v>281</v>
      </c>
      <c r="AQ182" s="25" t="s">
        <v>282</v>
      </c>
      <c r="AR182" s="25" t="s">
        <v>283</v>
      </c>
      <c r="AS182" s="25" t="s">
        <v>284</v>
      </c>
      <c r="AT182" s="25" t="s">
        <v>285</v>
      </c>
      <c r="AU182" s="25" t="s">
        <v>287</v>
      </c>
      <c r="AV182" s="25" t="s">
        <v>288</v>
      </c>
      <c r="AW182" s="25" t="s">
        <v>289</v>
      </c>
      <c r="AX182" s="25" t="s">
        <v>291</v>
      </c>
      <c r="AY182" s="25" t="s">
        <v>292</v>
      </c>
      <c r="AZ182" s="25" t="s">
        <v>293</v>
      </c>
      <c r="BA182" s="25" t="s">
        <v>294</v>
      </c>
      <c r="BB182" s="25" t="s">
        <v>295</v>
      </c>
      <c r="BC182" s="25" t="s">
        <v>296</v>
      </c>
      <c r="BD182" s="25" t="s">
        <v>297</v>
      </c>
      <c r="BE182" s="25" t="s">
        <v>299</v>
      </c>
      <c r="BF182" s="25" t="s">
        <v>300</v>
      </c>
      <c r="BG182" s="25" t="s">
        <v>301</v>
      </c>
      <c r="BH182" s="25" t="s">
        <v>302</v>
      </c>
      <c r="BI182" s="25" t="s">
        <v>303</v>
      </c>
      <c r="BJ182" s="25" t="s">
        <v>304</v>
      </c>
      <c r="BK182" s="25" t="s">
        <v>305</v>
      </c>
      <c r="BL182" s="25" t="s">
        <v>306</v>
      </c>
      <c r="BM182" s="25" t="s">
        <v>307</v>
      </c>
      <c r="BN182" s="25" t="s">
        <v>308</v>
      </c>
      <c r="BO182" s="25" t="s">
        <v>309</v>
      </c>
      <c r="BP182" s="25" t="s">
        <v>311</v>
      </c>
      <c r="BQ182" s="25" t="s">
        <v>312</v>
      </c>
      <c r="BR182" s="25" t="s">
        <v>313</v>
      </c>
      <c r="BS182" s="25" t="s">
        <v>314</v>
      </c>
      <c r="BT182" s="25" t="s">
        <v>315</v>
      </c>
      <c r="BU182" s="25" t="s">
        <v>316</v>
      </c>
      <c r="BV182" s="25" t="s">
        <v>317</v>
      </c>
      <c r="BW182" s="25" t="s">
        <v>318</v>
      </c>
      <c r="BX182" s="25" t="s">
        <v>319</v>
      </c>
      <c r="BY182" s="25" t="s">
        <v>320</v>
      </c>
      <c r="BZ182" s="25" t="s">
        <v>321</v>
      </c>
      <c r="CA182" s="25" t="s">
        <v>322</v>
      </c>
      <c r="CB182" s="25" t="s">
        <v>323</v>
      </c>
      <c r="CC182" s="25" t="s">
        <v>324</v>
      </c>
      <c r="CD182" s="25" t="s">
        <v>325</v>
      </c>
      <c r="CE182" s="25" t="s">
        <v>328</v>
      </c>
      <c r="CF182" s="25" t="s">
        <v>329</v>
      </c>
      <c r="CG182" s="25" t="s">
        <v>326</v>
      </c>
      <c r="CH182" s="25" t="s">
        <v>327</v>
      </c>
      <c r="CI182" s="33" t="s">
        <v>162</v>
      </c>
      <c r="CJ182" s="25" t="s">
        <v>127</v>
      </c>
      <c r="CK182" s="25" t="s">
        <v>128</v>
      </c>
      <c r="CL182" s="33" t="s">
        <v>347</v>
      </c>
    </row>
    <row r="183" spans="2:90" x14ac:dyDescent="0.25">
      <c r="B183" s="20" t="s">
        <v>29</v>
      </c>
      <c r="C183">
        <v>0</v>
      </c>
      <c r="D183">
        <v>0</v>
      </c>
      <c r="E183">
        <v>0</v>
      </c>
      <c r="F183">
        <v>0</v>
      </c>
      <c r="G183">
        <v>0</v>
      </c>
      <c r="H183">
        <v>0</v>
      </c>
      <c r="I183">
        <v>0</v>
      </c>
      <c r="J183">
        <v>1</v>
      </c>
      <c r="K183">
        <v>0</v>
      </c>
      <c r="L183">
        <v>1</v>
      </c>
      <c r="M183">
        <v>1</v>
      </c>
      <c r="N183">
        <v>0</v>
      </c>
      <c r="O183">
        <v>1</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1</v>
      </c>
      <c r="CB183">
        <v>0</v>
      </c>
      <c r="CC183">
        <v>0</v>
      </c>
      <c r="CD183">
        <v>0</v>
      </c>
      <c r="CE183">
        <v>0</v>
      </c>
      <c r="CF183">
        <v>0</v>
      </c>
      <c r="CL183" s="26">
        <v>0</v>
      </c>
    </row>
    <row r="184" spans="2:90" x14ac:dyDescent="0.25">
      <c r="B184" s="20" t="s">
        <v>33</v>
      </c>
      <c r="C184">
        <v>0</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L184" s="26">
        <v>0</v>
      </c>
    </row>
    <row r="185" spans="2:90" x14ac:dyDescent="0.25">
      <c r="B185" s="20" t="s">
        <v>34</v>
      </c>
      <c r="C185">
        <v>0</v>
      </c>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L185" s="26">
        <v>0</v>
      </c>
    </row>
    <row r="186" spans="2:90" x14ac:dyDescent="0.25">
      <c r="B186" s="20" t="s">
        <v>35</v>
      </c>
      <c r="C186">
        <v>0</v>
      </c>
      <c r="D186">
        <v>0</v>
      </c>
      <c r="E186">
        <v>0</v>
      </c>
      <c r="F186">
        <v>0</v>
      </c>
      <c r="G186">
        <v>0</v>
      </c>
      <c r="H186">
        <v>0</v>
      </c>
      <c r="I186">
        <v>1</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1</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c r="CE186">
        <v>0</v>
      </c>
      <c r="CF186">
        <v>0</v>
      </c>
      <c r="CL186" s="26">
        <v>0</v>
      </c>
    </row>
    <row r="187" spans="2:90" x14ac:dyDescent="0.25">
      <c r="B187" s="20" t="s">
        <v>37</v>
      </c>
      <c r="C187">
        <v>0</v>
      </c>
      <c r="D187">
        <v>0</v>
      </c>
      <c r="E187">
        <v>0</v>
      </c>
      <c r="F187">
        <v>0</v>
      </c>
      <c r="G187">
        <v>0</v>
      </c>
      <c r="H187">
        <v>0</v>
      </c>
      <c r="I187">
        <v>0</v>
      </c>
      <c r="J187">
        <v>0</v>
      </c>
      <c r="K187">
        <v>0</v>
      </c>
      <c r="L187">
        <v>0</v>
      </c>
      <c r="M187">
        <v>0</v>
      </c>
      <c r="N187">
        <v>0</v>
      </c>
      <c r="O187">
        <v>0</v>
      </c>
      <c r="P187">
        <v>1</v>
      </c>
      <c r="Q187">
        <v>1</v>
      </c>
      <c r="R187">
        <v>1</v>
      </c>
      <c r="S187">
        <v>1</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1</v>
      </c>
      <c r="AU187">
        <v>0</v>
      </c>
      <c r="AV187">
        <v>1</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0</v>
      </c>
      <c r="BY187">
        <v>0</v>
      </c>
      <c r="BZ187">
        <v>0</v>
      </c>
      <c r="CA187">
        <v>0</v>
      </c>
      <c r="CB187">
        <v>1</v>
      </c>
      <c r="CC187">
        <v>0</v>
      </c>
      <c r="CD187">
        <v>0</v>
      </c>
      <c r="CE187">
        <v>0</v>
      </c>
      <c r="CF187">
        <v>0</v>
      </c>
      <c r="CL187" s="26">
        <v>1</v>
      </c>
    </row>
    <row r="188" spans="2:90" x14ac:dyDescent="0.25">
      <c r="B188" s="21" t="s">
        <v>40</v>
      </c>
      <c r="C188">
        <v>0</v>
      </c>
      <c r="D188">
        <v>0</v>
      </c>
      <c r="E188">
        <v>0</v>
      </c>
      <c r="F188">
        <v>0</v>
      </c>
      <c r="G188">
        <v>0</v>
      </c>
      <c r="H188">
        <v>0</v>
      </c>
      <c r="I188">
        <v>0</v>
      </c>
      <c r="J188">
        <v>0</v>
      </c>
      <c r="K188">
        <v>0</v>
      </c>
      <c r="L188">
        <v>0</v>
      </c>
      <c r="M188">
        <v>0</v>
      </c>
      <c r="N188">
        <v>0</v>
      </c>
      <c r="O188">
        <v>0</v>
      </c>
      <c r="P188">
        <v>1</v>
      </c>
      <c r="Q188">
        <v>0</v>
      </c>
      <c r="R188">
        <v>1</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1</v>
      </c>
      <c r="AU188">
        <v>0</v>
      </c>
      <c r="AV188">
        <v>1</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1</v>
      </c>
      <c r="CC188">
        <v>0</v>
      </c>
      <c r="CD188">
        <v>0</v>
      </c>
      <c r="CE188">
        <v>0</v>
      </c>
      <c r="CF188">
        <v>0</v>
      </c>
      <c r="CL188" s="26">
        <v>1</v>
      </c>
    </row>
    <row r="189" spans="2:90" x14ac:dyDescent="0.25">
      <c r="B189" s="21" t="s">
        <v>42</v>
      </c>
      <c r="C189">
        <v>0</v>
      </c>
      <c r="D189">
        <v>0</v>
      </c>
      <c r="E189">
        <v>0</v>
      </c>
      <c r="F189">
        <v>0</v>
      </c>
      <c r="G189">
        <v>0</v>
      </c>
      <c r="H189">
        <v>0</v>
      </c>
      <c r="I189">
        <v>0</v>
      </c>
      <c r="J189">
        <v>0</v>
      </c>
      <c r="K189">
        <v>0</v>
      </c>
      <c r="L189">
        <v>0</v>
      </c>
      <c r="M189">
        <v>0</v>
      </c>
      <c r="N189">
        <v>0</v>
      </c>
      <c r="O189">
        <v>0</v>
      </c>
      <c r="P189">
        <v>1</v>
      </c>
      <c r="Q189">
        <v>1</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1</v>
      </c>
      <c r="AU189">
        <v>0</v>
      </c>
      <c r="AV189">
        <v>1</v>
      </c>
      <c r="AW189">
        <v>0</v>
      </c>
      <c r="AX189">
        <v>0</v>
      </c>
      <c r="AY189">
        <v>0</v>
      </c>
      <c r="AZ189">
        <v>0</v>
      </c>
      <c r="BA189">
        <v>0</v>
      </c>
      <c r="BB189">
        <v>0</v>
      </c>
      <c r="BC189">
        <v>0</v>
      </c>
      <c r="BD189">
        <v>0</v>
      </c>
      <c r="BE189">
        <v>0</v>
      </c>
      <c r="BF189">
        <v>0</v>
      </c>
      <c r="BG189">
        <v>0</v>
      </c>
      <c r="BH189">
        <v>0</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1</v>
      </c>
      <c r="CC189">
        <v>0</v>
      </c>
      <c r="CD189">
        <v>0</v>
      </c>
      <c r="CE189">
        <v>0</v>
      </c>
      <c r="CF189">
        <v>0</v>
      </c>
      <c r="CL189" s="26">
        <v>1</v>
      </c>
    </row>
    <row r="190" spans="2:90" x14ac:dyDescent="0.25">
      <c r="B190" s="21" t="s">
        <v>45</v>
      </c>
      <c r="C190">
        <v>0</v>
      </c>
      <c r="D190">
        <v>0</v>
      </c>
      <c r="E190">
        <v>0</v>
      </c>
      <c r="F190">
        <v>0</v>
      </c>
      <c r="G190">
        <v>0</v>
      </c>
      <c r="H190">
        <v>0</v>
      </c>
      <c r="I190">
        <v>0</v>
      </c>
      <c r="J190">
        <v>0</v>
      </c>
      <c r="K190">
        <v>0</v>
      </c>
      <c r="L190">
        <v>0</v>
      </c>
      <c r="M190">
        <v>0</v>
      </c>
      <c r="N190">
        <v>0</v>
      </c>
      <c r="O190">
        <v>0</v>
      </c>
      <c r="P190">
        <v>1</v>
      </c>
      <c r="Q190">
        <v>0</v>
      </c>
      <c r="R190">
        <v>0</v>
      </c>
      <c r="S190">
        <v>1</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Q190">
        <v>0</v>
      </c>
      <c r="BR190">
        <v>0</v>
      </c>
      <c r="BS190">
        <v>0</v>
      </c>
      <c r="BT190">
        <v>0</v>
      </c>
      <c r="BU190">
        <v>0</v>
      </c>
      <c r="BV190">
        <v>0</v>
      </c>
      <c r="BW190">
        <v>0</v>
      </c>
      <c r="BX190">
        <v>0</v>
      </c>
      <c r="BY190">
        <v>0</v>
      </c>
      <c r="BZ190">
        <v>0</v>
      </c>
      <c r="CA190">
        <v>0</v>
      </c>
      <c r="CB190">
        <v>0</v>
      </c>
      <c r="CC190">
        <v>0</v>
      </c>
      <c r="CD190">
        <v>0</v>
      </c>
      <c r="CE190">
        <v>0</v>
      </c>
      <c r="CF190">
        <v>0</v>
      </c>
      <c r="CL190" s="26">
        <v>1</v>
      </c>
    </row>
    <row r="191" spans="2:90" x14ac:dyDescent="0.25">
      <c r="B191" s="20" t="s">
        <v>46</v>
      </c>
      <c r="C191">
        <v>0</v>
      </c>
      <c r="D191">
        <v>0</v>
      </c>
      <c r="E191">
        <v>0</v>
      </c>
      <c r="F191">
        <v>0</v>
      </c>
      <c r="G191">
        <v>0</v>
      </c>
      <c r="H191">
        <v>0</v>
      </c>
      <c r="I191">
        <v>0</v>
      </c>
      <c r="J191">
        <v>0</v>
      </c>
      <c r="K191">
        <v>0</v>
      </c>
      <c r="L191">
        <v>0</v>
      </c>
      <c r="M191">
        <v>0</v>
      </c>
      <c r="N191">
        <v>0</v>
      </c>
      <c r="O191">
        <v>0</v>
      </c>
      <c r="P191">
        <v>0</v>
      </c>
      <c r="Q191">
        <v>0</v>
      </c>
      <c r="R191">
        <v>0</v>
      </c>
      <c r="S191">
        <v>0</v>
      </c>
      <c r="T191">
        <v>1</v>
      </c>
      <c r="U191">
        <v>1</v>
      </c>
      <c r="V191">
        <v>0</v>
      </c>
      <c r="W191">
        <v>0</v>
      </c>
      <c r="X191">
        <v>0</v>
      </c>
      <c r="Y191">
        <v>0</v>
      </c>
      <c r="Z191">
        <v>0</v>
      </c>
      <c r="AA191">
        <v>0</v>
      </c>
      <c r="AB191">
        <v>0</v>
      </c>
      <c r="AC191">
        <v>0</v>
      </c>
      <c r="AD191">
        <v>0</v>
      </c>
      <c r="AE191">
        <v>0</v>
      </c>
      <c r="AF191">
        <v>0</v>
      </c>
      <c r="AG191">
        <v>0</v>
      </c>
      <c r="AH191">
        <v>0</v>
      </c>
      <c r="AI191">
        <v>0</v>
      </c>
      <c r="AJ191">
        <v>0</v>
      </c>
      <c r="AK191">
        <v>0</v>
      </c>
      <c r="AL191">
        <v>1</v>
      </c>
      <c r="AM191">
        <v>1</v>
      </c>
      <c r="AN191">
        <v>1</v>
      </c>
      <c r="AO191">
        <v>1</v>
      </c>
      <c r="AP191">
        <v>1</v>
      </c>
      <c r="AQ191">
        <v>1</v>
      </c>
      <c r="AR191">
        <v>1</v>
      </c>
      <c r="AS191">
        <v>0</v>
      </c>
      <c r="AT191">
        <v>1</v>
      </c>
      <c r="AU191">
        <v>0</v>
      </c>
      <c r="AV191">
        <v>0</v>
      </c>
      <c r="AW191">
        <v>1</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L191" s="26">
        <v>1</v>
      </c>
    </row>
    <row r="192" spans="2:90" x14ac:dyDescent="0.25">
      <c r="B192" s="21" t="s">
        <v>49</v>
      </c>
      <c r="C192">
        <v>0</v>
      </c>
      <c r="D192">
        <v>0</v>
      </c>
      <c r="E192">
        <v>0</v>
      </c>
      <c r="F192">
        <v>0</v>
      </c>
      <c r="G192">
        <v>0</v>
      </c>
      <c r="H192">
        <v>0</v>
      </c>
      <c r="I192">
        <v>0</v>
      </c>
      <c r="J192">
        <v>0</v>
      </c>
      <c r="K192">
        <v>0</v>
      </c>
      <c r="L192">
        <v>0</v>
      </c>
      <c r="M192">
        <v>0</v>
      </c>
      <c r="N192">
        <v>0</v>
      </c>
      <c r="O192">
        <v>0</v>
      </c>
      <c r="P192">
        <v>0</v>
      </c>
      <c r="Q192">
        <v>0</v>
      </c>
      <c r="R192">
        <v>0</v>
      </c>
      <c r="S192">
        <v>0</v>
      </c>
      <c r="T192">
        <v>1</v>
      </c>
      <c r="U192">
        <v>0</v>
      </c>
      <c r="V192">
        <v>0</v>
      </c>
      <c r="W192">
        <v>0</v>
      </c>
      <c r="X192">
        <v>0</v>
      </c>
      <c r="Y192">
        <v>0</v>
      </c>
      <c r="Z192">
        <v>0</v>
      </c>
      <c r="AA192">
        <v>0</v>
      </c>
      <c r="AB192">
        <v>0</v>
      </c>
      <c r="AC192">
        <v>0</v>
      </c>
      <c r="AD192">
        <v>0</v>
      </c>
      <c r="AE192">
        <v>0</v>
      </c>
      <c r="AF192">
        <v>0</v>
      </c>
      <c r="AG192">
        <v>0</v>
      </c>
      <c r="AH192">
        <v>0</v>
      </c>
      <c r="AI192">
        <v>0</v>
      </c>
      <c r="AJ192">
        <v>0</v>
      </c>
      <c r="AK192">
        <v>0</v>
      </c>
      <c r="AL192">
        <v>1</v>
      </c>
      <c r="AM192">
        <v>1</v>
      </c>
      <c r="AN192">
        <v>1</v>
      </c>
      <c r="AO192">
        <v>1</v>
      </c>
      <c r="AP192">
        <v>1</v>
      </c>
      <c r="AQ192">
        <v>1</v>
      </c>
      <c r="AR192">
        <v>1</v>
      </c>
      <c r="AS192">
        <v>0</v>
      </c>
      <c r="AT192">
        <v>1</v>
      </c>
      <c r="AU192">
        <v>0</v>
      </c>
      <c r="AV192">
        <v>0</v>
      </c>
      <c r="AW192">
        <v>1</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0</v>
      </c>
      <c r="BX192">
        <v>0</v>
      </c>
      <c r="BY192">
        <v>0</v>
      </c>
      <c r="BZ192">
        <v>0</v>
      </c>
      <c r="CA192">
        <v>0</v>
      </c>
      <c r="CB192">
        <v>0</v>
      </c>
      <c r="CC192">
        <v>0</v>
      </c>
      <c r="CD192">
        <v>0</v>
      </c>
      <c r="CE192">
        <v>0</v>
      </c>
      <c r="CF192">
        <v>0</v>
      </c>
      <c r="CL192" s="26">
        <v>1</v>
      </c>
    </row>
    <row r="193" spans="2:90" x14ac:dyDescent="0.25">
      <c r="B193" s="21" t="s">
        <v>50</v>
      </c>
      <c r="C193">
        <v>0</v>
      </c>
      <c r="D193">
        <v>0</v>
      </c>
      <c r="E193">
        <v>0</v>
      </c>
      <c r="F193">
        <v>0</v>
      </c>
      <c r="G193">
        <v>0</v>
      </c>
      <c r="H193">
        <v>0</v>
      </c>
      <c r="I193">
        <v>0</v>
      </c>
      <c r="J193">
        <v>0</v>
      </c>
      <c r="K193">
        <v>0</v>
      </c>
      <c r="L193">
        <v>0</v>
      </c>
      <c r="M193">
        <v>0</v>
      </c>
      <c r="N193">
        <v>0</v>
      </c>
      <c r="O193">
        <v>0</v>
      </c>
      <c r="P193">
        <v>0</v>
      </c>
      <c r="Q193">
        <v>0</v>
      </c>
      <c r="R193">
        <v>0</v>
      </c>
      <c r="S193">
        <v>0</v>
      </c>
      <c r="T193">
        <v>1</v>
      </c>
      <c r="U193">
        <v>0</v>
      </c>
      <c r="V193">
        <v>0</v>
      </c>
      <c r="W193">
        <v>0</v>
      </c>
      <c r="X193">
        <v>0</v>
      </c>
      <c r="Y193">
        <v>0</v>
      </c>
      <c r="Z193">
        <v>0</v>
      </c>
      <c r="AA193">
        <v>0</v>
      </c>
      <c r="AB193">
        <v>0</v>
      </c>
      <c r="AC193">
        <v>0</v>
      </c>
      <c r="AD193">
        <v>0</v>
      </c>
      <c r="AE193">
        <v>0</v>
      </c>
      <c r="AF193">
        <v>0</v>
      </c>
      <c r="AG193">
        <v>0</v>
      </c>
      <c r="AH193">
        <v>0</v>
      </c>
      <c r="AI193">
        <v>0</v>
      </c>
      <c r="AJ193">
        <v>0</v>
      </c>
      <c r="AK193">
        <v>0</v>
      </c>
      <c r="AL193">
        <v>1</v>
      </c>
      <c r="AM193">
        <v>1</v>
      </c>
      <c r="AN193">
        <v>1</v>
      </c>
      <c r="AO193">
        <v>1</v>
      </c>
      <c r="AP193">
        <v>1</v>
      </c>
      <c r="AQ193">
        <v>1</v>
      </c>
      <c r="AR193">
        <v>1</v>
      </c>
      <c r="AS193">
        <v>0</v>
      </c>
      <c r="AT193">
        <v>1</v>
      </c>
      <c r="AU193">
        <v>0</v>
      </c>
      <c r="AV193">
        <v>0</v>
      </c>
      <c r="AW193">
        <v>1</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L193" s="26">
        <v>1</v>
      </c>
    </row>
    <row r="194" spans="2:90" x14ac:dyDescent="0.25">
      <c r="B194" s="21" t="s">
        <v>51</v>
      </c>
      <c r="C194">
        <v>0</v>
      </c>
      <c r="D194">
        <v>0</v>
      </c>
      <c r="E194">
        <v>0</v>
      </c>
      <c r="F194">
        <v>0</v>
      </c>
      <c r="G194">
        <v>0</v>
      </c>
      <c r="H194">
        <v>0</v>
      </c>
      <c r="I194">
        <v>0</v>
      </c>
      <c r="J194">
        <v>0</v>
      </c>
      <c r="K194">
        <v>0</v>
      </c>
      <c r="L194">
        <v>0</v>
      </c>
      <c r="M194">
        <v>0</v>
      </c>
      <c r="N194">
        <v>0</v>
      </c>
      <c r="O194">
        <v>0</v>
      </c>
      <c r="P194">
        <v>0</v>
      </c>
      <c r="Q194">
        <v>0</v>
      </c>
      <c r="R194">
        <v>0</v>
      </c>
      <c r="S194">
        <v>0</v>
      </c>
      <c r="T194">
        <v>0</v>
      </c>
      <c r="U194">
        <v>1</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1</v>
      </c>
      <c r="AU194">
        <v>0</v>
      </c>
      <c r="AV194">
        <v>0</v>
      </c>
      <c r="AW194">
        <v>1</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0</v>
      </c>
      <c r="BS194">
        <v>0</v>
      </c>
      <c r="BT194">
        <v>0</v>
      </c>
      <c r="BU194">
        <v>0</v>
      </c>
      <c r="BV194">
        <v>0</v>
      </c>
      <c r="BW194">
        <v>0</v>
      </c>
      <c r="BX194">
        <v>0</v>
      </c>
      <c r="BY194">
        <v>0</v>
      </c>
      <c r="BZ194">
        <v>0</v>
      </c>
      <c r="CA194">
        <v>0</v>
      </c>
      <c r="CB194">
        <v>0</v>
      </c>
      <c r="CC194">
        <v>0</v>
      </c>
      <c r="CD194">
        <v>0</v>
      </c>
      <c r="CE194">
        <v>0</v>
      </c>
      <c r="CF194">
        <v>0</v>
      </c>
      <c r="CL194" s="26">
        <v>1</v>
      </c>
    </row>
    <row r="195" spans="2:90" x14ac:dyDescent="0.25">
      <c r="B195" s="22" t="s">
        <v>53</v>
      </c>
      <c r="C195">
        <v>0</v>
      </c>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1</v>
      </c>
      <c r="AU195">
        <v>0</v>
      </c>
      <c r="AV195">
        <v>0</v>
      </c>
      <c r="AW195">
        <v>1</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c r="BS195">
        <v>0</v>
      </c>
      <c r="BT195">
        <v>0</v>
      </c>
      <c r="BU195">
        <v>0</v>
      </c>
      <c r="BV195">
        <v>0</v>
      </c>
      <c r="BW195">
        <v>0</v>
      </c>
      <c r="BX195">
        <v>0</v>
      </c>
      <c r="BY195">
        <v>0</v>
      </c>
      <c r="BZ195">
        <v>0</v>
      </c>
      <c r="CA195">
        <v>0</v>
      </c>
      <c r="CB195">
        <v>0</v>
      </c>
      <c r="CC195">
        <v>0</v>
      </c>
      <c r="CD195">
        <v>0</v>
      </c>
      <c r="CE195">
        <v>0</v>
      </c>
      <c r="CF195">
        <v>0</v>
      </c>
      <c r="CL195" s="26">
        <v>1</v>
      </c>
    </row>
    <row r="196" spans="2:90" x14ac:dyDescent="0.25">
      <c r="B196" s="22" t="s">
        <v>54</v>
      </c>
      <c r="C196">
        <v>0</v>
      </c>
      <c r="D196">
        <v>0</v>
      </c>
      <c r="E196">
        <v>0</v>
      </c>
      <c r="F196">
        <v>0</v>
      </c>
      <c r="G196">
        <v>0</v>
      </c>
      <c r="H196">
        <v>0</v>
      </c>
      <c r="I196">
        <v>0</v>
      </c>
      <c r="J196">
        <v>0</v>
      </c>
      <c r="K196">
        <v>0</v>
      </c>
      <c r="L196">
        <v>0</v>
      </c>
      <c r="M196">
        <v>0</v>
      </c>
      <c r="N196">
        <v>0</v>
      </c>
      <c r="O196">
        <v>0</v>
      </c>
      <c r="P196">
        <v>0</v>
      </c>
      <c r="Q196">
        <v>0</v>
      </c>
      <c r="R196">
        <v>0</v>
      </c>
      <c r="S196">
        <v>0</v>
      </c>
      <c r="T196">
        <v>0</v>
      </c>
      <c r="U196">
        <v>1</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c r="BS196">
        <v>0</v>
      </c>
      <c r="BT196">
        <v>0</v>
      </c>
      <c r="BU196">
        <v>0</v>
      </c>
      <c r="BV196">
        <v>0</v>
      </c>
      <c r="BW196">
        <v>0</v>
      </c>
      <c r="BX196">
        <v>0</v>
      </c>
      <c r="BY196">
        <v>0</v>
      </c>
      <c r="BZ196">
        <v>0</v>
      </c>
      <c r="CA196">
        <v>0</v>
      </c>
      <c r="CB196">
        <v>0</v>
      </c>
      <c r="CC196">
        <v>0</v>
      </c>
      <c r="CD196">
        <v>0</v>
      </c>
      <c r="CE196">
        <v>0</v>
      </c>
      <c r="CF196">
        <v>0</v>
      </c>
      <c r="CL196" s="26">
        <v>1</v>
      </c>
    </row>
    <row r="197" spans="2:90" x14ac:dyDescent="0.25">
      <c r="B197" s="20" t="s">
        <v>56</v>
      </c>
      <c r="C197">
        <v>1</v>
      </c>
      <c r="D197">
        <v>1</v>
      </c>
      <c r="E197">
        <v>1</v>
      </c>
      <c r="F197">
        <v>1</v>
      </c>
      <c r="G197">
        <v>1</v>
      </c>
      <c r="H197">
        <v>1</v>
      </c>
      <c r="I197">
        <v>0</v>
      </c>
      <c r="J197">
        <v>0</v>
      </c>
      <c r="K197">
        <v>0</v>
      </c>
      <c r="L197">
        <v>0</v>
      </c>
      <c r="M197">
        <v>0</v>
      </c>
      <c r="N197">
        <v>0</v>
      </c>
      <c r="O197">
        <v>0</v>
      </c>
      <c r="P197">
        <v>0</v>
      </c>
      <c r="Q197">
        <v>0</v>
      </c>
      <c r="R197">
        <v>0</v>
      </c>
      <c r="S197">
        <v>0</v>
      </c>
      <c r="T197">
        <v>0</v>
      </c>
      <c r="U197">
        <v>0</v>
      </c>
      <c r="V197">
        <v>0</v>
      </c>
      <c r="W197">
        <v>1</v>
      </c>
      <c r="X197">
        <v>1</v>
      </c>
      <c r="Y197">
        <v>1</v>
      </c>
      <c r="Z197">
        <v>1</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C197">
        <v>0</v>
      </c>
      <c r="CD197">
        <v>1</v>
      </c>
      <c r="CE197">
        <v>1</v>
      </c>
      <c r="CF197">
        <v>1</v>
      </c>
      <c r="CL197" s="26">
        <v>1</v>
      </c>
    </row>
    <row r="198" spans="2:90" x14ac:dyDescent="0.25">
      <c r="B198" s="21" t="s">
        <v>58</v>
      </c>
      <c r="C198">
        <v>1</v>
      </c>
      <c r="D198">
        <v>0</v>
      </c>
      <c r="E198">
        <v>0</v>
      </c>
      <c r="F198">
        <v>1</v>
      </c>
      <c r="G198">
        <v>0</v>
      </c>
      <c r="H198">
        <v>0</v>
      </c>
      <c r="I198">
        <v>0</v>
      </c>
      <c r="J198">
        <v>0</v>
      </c>
      <c r="K198">
        <v>0</v>
      </c>
      <c r="L198">
        <v>0</v>
      </c>
      <c r="M198">
        <v>0</v>
      </c>
      <c r="N198">
        <v>0</v>
      </c>
      <c r="O198">
        <v>0</v>
      </c>
      <c r="P198">
        <v>0</v>
      </c>
      <c r="Q198">
        <v>0</v>
      </c>
      <c r="R198">
        <v>0</v>
      </c>
      <c r="S198">
        <v>0</v>
      </c>
      <c r="T198">
        <v>0</v>
      </c>
      <c r="U198">
        <v>0</v>
      </c>
      <c r="V198">
        <v>0</v>
      </c>
      <c r="W198">
        <v>1</v>
      </c>
      <c r="X198">
        <v>1</v>
      </c>
      <c r="Y198">
        <v>1</v>
      </c>
      <c r="Z198">
        <v>1</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1</v>
      </c>
      <c r="CE198">
        <v>0</v>
      </c>
      <c r="CF198">
        <v>0</v>
      </c>
      <c r="CL198" s="26">
        <v>1</v>
      </c>
    </row>
    <row r="199" spans="2:90" x14ac:dyDescent="0.25">
      <c r="B199" s="22" t="s">
        <v>59</v>
      </c>
      <c r="C199">
        <v>1</v>
      </c>
      <c r="D199">
        <v>0</v>
      </c>
      <c r="E199">
        <v>0</v>
      </c>
      <c r="F199">
        <v>1</v>
      </c>
      <c r="G199">
        <v>0</v>
      </c>
      <c r="H199">
        <v>0</v>
      </c>
      <c r="I199">
        <v>0</v>
      </c>
      <c r="J199">
        <v>0</v>
      </c>
      <c r="K199">
        <v>0</v>
      </c>
      <c r="L199">
        <v>0</v>
      </c>
      <c r="M199">
        <v>0</v>
      </c>
      <c r="N199">
        <v>0</v>
      </c>
      <c r="O199">
        <v>0</v>
      </c>
      <c r="P199">
        <v>0</v>
      </c>
      <c r="Q199">
        <v>0</v>
      </c>
      <c r="R199">
        <v>0</v>
      </c>
      <c r="S199">
        <v>0</v>
      </c>
      <c r="T199">
        <v>0</v>
      </c>
      <c r="U199">
        <v>0</v>
      </c>
      <c r="V199">
        <v>0</v>
      </c>
      <c r="W199">
        <v>1</v>
      </c>
      <c r="X199">
        <v>1</v>
      </c>
      <c r="Y199">
        <v>1</v>
      </c>
      <c r="Z199">
        <v>1</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1</v>
      </c>
      <c r="CE199">
        <v>0</v>
      </c>
      <c r="CF199">
        <v>0</v>
      </c>
      <c r="CL199" s="26">
        <v>1</v>
      </c>
    </row>
    <row r="200" spans="2:90" x14ac:dyDescent="0.25">
      <c r="B200" s="22" t="s">
        <v>60</v>
      </c>
      <c r="C200">
        <v>1</v>
      </c>
      <c r="D200">
        <v>0</v>
      </c>
      <c r="E200">
        <v>0</v>
      </c>
      <c r="F200">
        <v>1</v>
      </c>
      <c r="G200">
        <v>0</v>
      </c>
      <c r="H200">
        <v>0</v>
      </c>
      <c r="I200">
        <v>0</v>
      </c>
      <c r="J200">
        <v>0</v>
      </c>
      <c r="K200">
        <v>0</v>
      </c>
      <c r="L200">
        <v>0</v>
      </c>
      <c r="M200">
        <v>0</v>
      </c>
      <c r="N200">
        <v>0</v>
      </c>
      <c r="O200">
        <v>0</v>
      </c>
      <c r="P200">
        <v>0</v>
      </c>
      <c r="Q200">
        <v>0</v>
      </c>
      <c r="R200">
        <v>0</v>
      </c>
      <c r="S200">
        <v>0</v>
      </c>
      <c r="T200">
        <v>0</v>
      </c>
      <c r="U200">
        <v>0</v>
      </c>
      <c r="V200">
        <v>0</v>
      </c>
      <c r="W200">
        <v>1</v>
      </c>
      <c r="X200">
        <v>1</v>
      </c>
      <c r="Y200">
        <v>1</v>
      </c>
      <c r="Z200">
        <v>1</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BN200">
        <v>0</v>
      </c>
      <c r="BO200">
        <v>0</v>
      </c>
      <c r="BP200">
        <v>0</v>
      </c>
      <c r="BQ200">
        <v>0</v>
      </c>
      <c r="BR200">
        <v>0</v>
      </c>
      <c r="BS200">
        <v>0</v>
      </c>
      <c r="BT200">
        <v>0</v>
      </c>
      <c r="BU200">
        <v>0</v>
      </c>
      <c r="BV200">
        <v>0</v>
      </c>
      <c r="BW200">
        <v>0</v>
      </c>
      <c r="BX200">
        <v>0</v>
      </c>
      <c r="BY200">
        <v>0</v>
      </c>
      <c r="BZ200">
        <v>0</v>
      </c>
      <c r="CA200">
        <v>0</v>
      </c>
      <c r="CB200">
        <v>0</v>
      </c>
      <c r="CC200">
        <v>0</v>
      </c>
      <c r="CD200">
        <v>1</v>
      </c>
      <c r="CE200">
        <v>0</v>
      </c>
      <c r="CF200">
        <v>0</v>
      </c>
      <c r="CL200" s="26">
        <v>1</v>
      </c>
    </row>
    <row r="201" spans="2:90" x14ac:dyDescent="0.25">
      <c r="B201" s="22" t="s">
        <v>61</v>
      </c>
      <c r="C201">
        <v>1</v>
      </c>
      <c r="D201">
        <v>0</v>
      </c>
      <c r="E201">
        <v>0</v>
      </c>
      <c r="F201">
        <v>1</v>
      </c>
      <c r="G201">
        <v>0</v>
      </c>
      <c r="H201">
        <v>0</v>
      </c>
      <c r="I201">
        <v>0</v>
      </c>
      <c r="J201">
        <v>0</v>
      </c>
      <c r="K201">
        <v>0</v>
      </c>
      <c r="L201">
        <v>0</v>
      </c>
      <c r="M201">
        <v>0</v>
      </c>
      <c r="N201">
        <v>0</v>
      </c>
      <c r="O201">
        <v>0</v>
      </c>
      <c r="P201">
        <v>0</v>
      </c>
      <c r="Q201">
        <v>0</v>
      </c>
      <c r="R201">
        <v>0</v>
      </c>
      <c r="S201">
        <v>0</v>
      </c>
      <c r="T201">
        <v>0</v>
      </c>
      <c r="U201">
        <v>0</v>
      </c>
      <c r="V201">
        <v>0</v>
      </c>
      <c r="W201">
        <v>1</v>
      </c>
      <c r="X201">
        <v>1</v>
      </c>
      <c r="Y201">
        <v>1</v>
      </c>
      <c r="Z201">
        <v>1</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v>0</v>
      </c>
      <c r="BV201">
        <v>0</v>
      </c>
      <c r="BW201">
        <v>0</v>
      </c>
      <c r="BX201">
        <v>0</v>
      </c>
      <c r="BY201">
        <v>0</v>
      </c>
      <c r="BZ201">
        <v>0</v>
      </c>
      <c r="CA201">
        <v>0</v>
      </c>
      <c r="CB201">
        <v>0</v>
      </c>
      <c r="CC201">
        <v>0</v>
      </c>
      <c r="CD201">
        <v>1</v>
      </c>
      <c r="CE201">
        <v>0</v>
      </c>
      <c r="CF201">
        <v>0</v>
      </c>
      <c r="CL201" s="26">
        <v>1</v>
      </c>
    </row>
    <row r="202" spans="2:90" x14ac:dyDescent="0.25">
      <c r="B202" s="21" t="s">
        <v>62</v>
      </c>
      <c r="C202">
        <v>1</v>
      </c>
      <c r="D202">
        <v>1</v>
      </c>
      <c r="E202">
        <v>1</v>
      </c>
      <c r="F202">
        <v>1</v>
      </c>
      <c r="G202">
        <v>1</v>
      </c>
      <c r="H202">
        <v>0</v>
      </c>
      <c r="I202">
        <v>0</v>
      </c>
      <c r="J202">
        <v>0</v>
      </c>
      <c r="K202">
        <v>0</v>
      </c>
      <c r="L202">
        <v>0</v>
      </c>
      <c r="M202">
        <v>0</v>
      </c>
      <c r="N202">
        <v>0</v>
      </c>
      <c r="O202">
        <v>0</v>
      </c>
      <c r="P202">
        <v>0</v>
      </c>
      <c r="Q202">
        <v>0</v>
      </c>
      <c r="R202">
        <v>0</v>
      </c>
      <c r="S202">
        <v>0</v>
      </c>
      <c r="T202">
        <v>0</v>
      </c>
      <c r="U202">
        <v>0</v>
      </c>
      <c r="V202">
        <v>0</v>
      </c>
      <c r="W202">
        <v>1</v>
      </c>
      <c r="X202">
        <v>1</v>
      </c>
      <c r="Y202">
        <v>1</v>
      </c>
      <c r="Z202">
        <v>1</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1</v>
      </c>
      <c r="CE202">
        <v>0</v>
      </c>
      <c r="CF202">
        <v>0</v>
      </c>
      <c r="CL202" s="26">
        <v>1</v>
      </c>
    </row>
    <row r="203" spans="2:90" x14ac:dyDescent="0.25">
      <c r="B203" s="22" t="s">
        <v>63</v>
      </c>
      <c r="C203">
        <v>1</v>
      </c>
      <c r="D203">
        <v>1</v>
      </c>
      <c r="E203">
        <v>1</v>
      </c>
      <c r="F203">
        <v>1</v>
      </c>
      <c r="G203">
        <v>1</v>
      </c>
      <c r="H203">
        <v>0</v>
      </c>
      <c r="I203">
        <v>0</v>
      </c>
      <c r="J203">
        <v>0</v>
      </c>
      <c r="K203">
        <v>0</v>
      </c>
      <c r="L203">
        <v>0</v>
      </c>
      <c r="M203">
        <v>0</v>
      </c>
      <c r="N203">
        <v>0</v>
      </c>
      <c r="O203">
        <v>0</v>
      </c>
      <c r="P203">
        <v>0</v>
      </c>
      <c r="Q203">
        <v>0</v>
      </c>
      <c r="R203">
        <v>0</v>
      </c>
      <c r="S203">
        <v>0</v>
      </c>
      <c r="T203">
        <v>0</v>
      </c>
      <c r="U203">
        <v>0</v>
      </c>
      <c r="V203">
        <v>0</v>
      </c>
      <c r="W203">
        <v>1</v>
      </c>
      <c r="X203">
        <v>1</v>
      </c>
      <c r="Y203">
        <v>1</v>
      </c>
      <c r="Z203">
        <v>1</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0</v>
      </c>
      <c r="BF203">
        <v>0</v>
      </c>
      <c r="BG203">
        <v>0</v>
      </c>
      <c r="BH203">
        <v>0</v>
      </c>
      <c r="BI203">
        <v>0</v>
      </c>
      <c r="BJ203">
        <v>0</v>
      </c>
      <c r="BK203">
        <v>0</v>
      </c>
      <c r="BL203">
        <v>0</v>
      </c>
      <c r="BM203">
        <v>0</v>
      </c>
      <c r="BN203">
        <v>0</v>
      </c>
      <c r="BO203">
        <v>0</v>
      </c>
      <c r="BP203">
        <v>0</v>
      </c>
      <c r="BQ203">
        <v>0</v>
      </c>
      <c r="BR203">
        <v>0</v>
      </c>
      <c r="BS203">
        <v>0</v>
      </c>
      <c r="BT203">
        <v>0</v>
      </c>
      <c r="BU203">
        <v>0</v>
      </c>
      <c r="BV203">
        <v>0</v>
      </c>
      <c r="BW203">
        <v>0</v>
      </c>
      <c r="BX203">
        <v>0</v>
      </c>
      <c r="BY203">
        <v>0</v>
      </c>
      <c r="BZ203">
        <v>0</v>
      </c>
      <c r="CA203">
        <v>0</v>
      </c>
      <c r="CB203">
        <v>0</v>
      </c>
      <c r="CC203">
        <v>0</v>
      </c>
      <c r="CD203">
        <v>1</v>
      </c>
      <c r="CE203">
        <v>0</v>
      </c>
      <c r="CF203">
        <v>0</v>
      </c>
      <c r="CL203" s="26">
        <v>1</v>
      </c>
    </row>
    <row r="204" spans="2:90" x14ac:dyDescent="0.25">
      <c r="B204" s="22" t="s">
        <v>64</v>
      </c>
      <c r="C204">
        <v>1</v>
      </c>
      <c r="D204">
        <v>1</v>
      </c>
      <c r="E204">
        <v>1</v>
      </c>
      <c r="F204">
        <v>1</v>
      </c>
      <c r="G204">
        <v>1</v>
      </c>
      <c r="H204">
        <v>0</v>
      </c>
      <c r="I204">
        <v>0</v>
      </c>
      <c r="J204">
        <v>0</v>
      </c>
      <c r="K204">
        <v>0</v>
      </c>
      <c r="L204">
        <v>0</v>
      </c>
      <c r="M204">
        <v>0</v>
      </c>
      <c r="N204">
        <v>0</v>
      </c>
      <c r="O204">
        <v>0</v>
      </c>
      <c r="P204">
        <v>0</v>
      </c>
      <c r="Q204">
        <v>0</v>
      </c>
      <c r="R204">
        <v>0</v>
      </c>
      <c r="S204">
        <v>0</v>
      </c>
      <c r="T204">
        <v>0</v>
      </c>
      <c r="U204">
        <v>0</v>
      </c>
      <c r="V204">
        <v>0</v>
      </c>
      <c r="W204">
        <v>1</v>
      </c>
      <c r="X204">
        <v>1</v>
      </c>
      <c r="Y204">
        <v>1</v>
      </c>
      <c r="Z204">
        <v>1</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c r="BS204">
        <v>0</v>
      </c>
      <c r="BT204">
        <v>0</v>
      </c>
      <c r="BU204">
        <v>0</v>
      </c>
      <c r="BV204">
        <v>0</v>
      </c>
      <c r="BW204">
        <v>0</v>
      </c>
      <c r="BX204">
        <v>0</v>
      </c>
      <c r="BY204">
        <v>0</v>
      </c>
      <c r="BZ204">
        <v>0</v>
      </c>
      <c r="CA204">
        <v>0</v>
      </c>
      <c r="CB204">
        <v>0</v>
      </c>
      <c r="CC204">
        <v>0</v>
      </c>
      <c r="CD204">
        <v>1</v>
      </c>
      <c r="CE204">
        <v>0</v>
      </c>
      <c r="CF204">
        <v>0</v>
      </c>
      <c r="CL204" s="26">
        <v>1</v>
      </c>
    </row>
    <row r="205" spans="2:90" x14ac:dyDescent="0.25">
      <c r="B205" s="22" t="s">
        <v>65</v>
      </c>
      <c r="C205">
        <v>1</v>
      </c>
      <c r="D205">
        <v>1</v>
      </c>
      <c r="E205">
        <v>1</v>
      </c>
      <c r="F205">
        <v>1</v>
      </c>
      <c r="G205">
        <v>1</v>
      </c>
      <c r="H205">
        <v>0</v>
      </c>
      <c r="I205">
        <v>0</v>
      </c>
      <c r="J205">
        <v>0</v>
      </c>
      <c r="K205">
        <v>0</v>
      </c>
      <c r="L205">
        <v>0</v>
      </c>
      <c r="M205">
        <v>0</v>
      </c>
      <c r="N205">
        <v>0</v>
      </c>
      <c r="O205">
        <v>0</v>
      </c>
      <c r="P205">
        <v>0</v>
      </c>
      <c r="Q205">
        <v>0</v>
      </c>
      <c r="R205">
        <v>0</v>
      </c>
      <c r="S205">
        <v>0</v>
      </c>
      <c r="T205">
        <v>0</v>
      </c>
      <c r="U205">
        <v>0</v>
      </c>
      <c r="V205">
        <v>0</v>
      </c>
      <c r="W205">
        <v>1</v>
      </c>
      <c r="X205">
        <v>1</v>
      </c>
      <c r="Y205">
        <v>1</v>
      </c>
      <c r="Z205">
        <v>1</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0</v>
      </c>
      <c r="BF205">
        <v>0</v>
      </c>
      <c r="BG205">
        <v>0</v>
      </c>
      <c r="BH205">
        <v>0</v>
      </c>
      <c r="BI205">
        <v>0</v>
      </c>
      <c r="BJ205">
        <v>0</v>
      </c>
      <c r="BK205">
        <v>0</v>
      </c>
      <c r="BL205">
        <v>0</v>
      </c>
      <c r="BM205">
        <v>0</v>
      </c>
      <c r="BN205">
        <v>0</v>
      </c>
      <c r="BO205">
        <v>0</v>
      </c>
      <c r="BP205">
        <v>0</v>
      </c>
      <c r="BQ205">
        <v>0</v>
      </c>
      <c r="BR205">
        <v>0</v>
      </c>
      <c r="BS205">
        <v>0</v>
      </c>
      <c r="BT205">
        <v>0</v>
      </c>
      <c r="BU205">
        <v>0</v>
      </c>
      <c r="BV205">
        <v>0</v>
      </c>
      <c r="BW205">
        <v>0</v>
      </c>
      <c r="BX205">
        <v>0</v>
      </c>
      <c r="BY205">
        <v>0</v>
      </c>
      <c r="BZ205">
        <v>0</v>
      </c>
      <c r="CA205">
        <v>0</v>
      </c>
      <c r="CB205">
        <v>0</v>
      </c>
      <c r="CC205">
        <v>0</v>
      </c>
      <c r="CD205">
        <v>1</v>
      </c>
      <c r="CE205">
        <v>0</v>
      </c>
      <c r="CF205">
        <v>0</v>
      </c>
      <c r="CL205" s="26">
        <v>1</v>
      </c>
    </row>
    <row r="206" spans="2:90" x14ac:dyDescent="0.25">
      <c r="B206" s="22" t="s">
        <v>66</v>
      </c>
      <c r="C206">
        <v>1</v>
      </c>
      <c r="D206">
        <v>1</v>
      </c>
      <c r="E206">
        <v>1</v>
      </c>
      <c r="F206">
        <v>1</v>
      </c>
      <c r="G206">
        <v>1</v>
      </c>
      <c r="H206">
        <v>0</v>
      </c>
      <c r="I206">
        <v>0</v>
      </c>
      <c r="J206">
        <v>0</v>
      </c>
      <c r="K206">
        <v>0</v>
      </c>
      <c r="L206">
        <v>0</v>
      </c>
      <c r="M206">
        <v>0</v>
      </c>
      <c r="N206">
        <v>0</v>
      </c>
      <c r="O206">
        <v>0</v>
      </c>
      <c r="P206">
        <v>0</v>
      </c>
      <c r="Q206">
        <v>0</v>
      </c>
      <c r="R206">
        <v>0</v>
      </c>
      <c r="S206">
        <v>0</v>
      </c>
      <c r="T206">
        <v>0</v>
      </c>
      <c r="U206">
        <v>0</v>
      </c>
      <c r="V206">
        <v>0</v>
      </c>
      <c r="W206">
        <v>1</v>
      </c>
      <c r="X206">
        <v>1</v>
      </c>
      <c r="Y206">
        <v>1</v>
      </c>
      <c r="Z206">
        <v>1</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0</v>
      </c>
      <c r="BL206">
        <v>0</v>
      </c>
      <c r="BM206">
        <v>0</v>
      </c>
      <c r="BN206">
        <v>0</v>
      </c>
      <c r="BO206">
        <v>0</v>
      </c>
      <c r="BP206">
        <v>0</v>
      </c>
      <c r="BQ206">
        <v>0</v>
      </c>
      <c r="BR206">
        <v>0</v>
      </c>
      <c r="BS206">
        <v>0</v>
      </c>
      <c r="BT206">
        <v>0</v>
      </c>
      <c r="BU206">
        <v>0</v>
      </c>
      <c r="BV206">
        <v>0</v>
      </c>
      <c r="BW206">
        <v>0</v>
      </c>
      <c r="BX206">
        <v>0</v>
      </c>
      <c r="BY206">
        <v>0</v>
      </c>
      <c r="BZ206">
        <v>0</v>
      </c>
      <c r="CA206">
        <v>0</v>
      </c>
      <c r="CB206">
        <v>0</v>
      </c>
      <c r="CC206">
        <v>0</v>
      </c>
      <c r="CD206">
        <v>1</v>
      </c>
      <c r="CE206">
        <v>0</v>
      </c>
      <c r="CF206">
        <v>0</v>
      </c>
      <c r="CL206" s="26">
        <v>1</v>
      </c>
    </row>
    <row r="207" spans="2:90" x14ac:dyDescent="0.25">
      <c r="B207" s="21" t="s">
        <v>67</v>
      </c>
      <c r="C207">
        <v>0</v>
      </c>
      <c r="D207">
        <v>0</v>
      </c>
      <c r="E207">
        <v>0</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0</v>
      </c>
      <c r="BT207">
        <v>0</v>
      </c>
      <c r="BU207">
        <v>0</v>
      </c>
      <c r="BV207">
        <v>0</v>
      </c>
      <c r="BW207">
        <v>0</v>
      </c>
      <c r="BX207">
        <v>0</v>
      </c>
      <c r="BY207">
        <v>0</v>
      </c>
      <c r="BZ207">
        <v>0</v>
      </c>
      <c r="CA207">
        <v>0</v>
      </c>
      <c r="CB207">
        <v>0</v>
      </c>
      <c r="CC207">
        <v>0</v>
      </c>
      <c r="CD207">
        <v>0</v>
      </c>
      <c r="CE207">
        <v>1</v>
      </c>
      <c r="CF207">
        <v>0</v>
      </c>
      <c r="CL207" s="26">
        <v>1</v>
      </c>
    </row>
    <row r="208" spans="2:90" x14ac:dyDescent="0.25">
      <c r="B208" s="21" t="s">
        <v>68</v>
      </c>
      <c r="C208">
        <v>1</v>
      </c>
      <c r="D208">
        <v>0</v>
      </c>
      <c r="E208">
        <v>0</v>
      </c>
      <c r="F208">
        <v>0</v>
      </c>
      <c r="G208">
        <v>0</v>
      </c>
      <c r="H208">
        <v>1</v>
      </c>
      <c r="I208">
        <v>0</v>
      </c>
      <c r="J208">
        <v>0</v>
      </c>
      <c r="K208">
        <v>0</v>
      </c>
      <c r="L208">
        <v>0</v>
      </c>
      <c r="M208">
        <v>0</v>
      </c>
      <c r="N208">
        <v>0</v>
      </c>
      <c r="O208">
        <v>0</v>
      </c>
      <c r="P208">
        <v>0</v>
      </c>
      <c r="Q208">
        <v>0</v>
      </c>
      <c r="R208">
        <v>0</v>
      </c>
      <c r="S208">
        <v>0</v>
      </c>
      <c r="T208">
        <v>0</v>
      </c>
      <c r="U208">
        <v>0</v>
      </c>
      <c r="V208">
        <v>0</v>
      </c>
      <c r="W208">
        <v>1</v>
      </c>
      <c r="X208">
        <v>0</v>
      </c>
      <c r="Y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0</v>
      </c>
      <c r="BQ208">
        <v>0</v>
      </c>
      <c r="BR208">
        <v>0</v>
      </c>
      <c r="BS208">
        <v>0</v>
      </c>
      <c r="BT208">
        <v>0</v>
      </c>
      <c r="BU208">
        <v>0</v>
      </c>
      <c r="BV208">
        <v>0</v>
      </c>
      <c r="BW208">
        <v>0</v>
      </c>
      <c r="BX208">
        <v>0</v>
      </c>
      <c r="BY208">
        <v>0</v>
      </c>
      <c r="BZ208">
        <v>0</v>
      </c>
      <c r="CA208">
        <v>0</v>
      </c>
      <c r="CB208">
        <v>0</v>
      </c>
      <c r="CC208">
        <v>0</v>
      </c>
      <c r="CD208">
        <v>0</v>
      </c>
      <c r="CE208">
        <v>1</v>
      </c>
      <c r="CF208">
        <v>1</v>
      </c>
      <c r="CL208" s="26">
        <v>1</v>
      </c>
    </row>
    <row r="209" spans="2:90" x14ac:dyDescent="0.25">
      <c r="B209" s="22" t="s">
        <v>69</v>
      </c>
      <c r="C209">
        <v>0</v>
      </c>
      <c r="D209">
        <v>0</v>
      </c>
      <c r="E209">
        <v>0</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0</v>
      </c>
      <c r="CE209">
        <v>1</v>
      </c>
      <c r="CF209">
        <v>1</v>
      </c>
      <c r="CL209" s="26">
        <v>1</v>
      </c>
    </row>
    <row r="210" spans="2:90" x14ac:dyDescent="0.25">
      <c r="B210" s="22" t="s">
        <v>71</v>
      </c>
      <c r="C210">
        <v>1</v>
      </c>
      <c r="D210">
        <v>0</v>
      </c>
      <c r="E210">
        <v>0</v>
      </c>
      <c r="F210">
        <v>0</v>
      </c>
      <c r="G210">
        <v>0</v>
      </c>
      <c r="H210">
        <v>1</v>
      </c>
      <c r="I210">
        <v>0</v>
      </c>
      <c r="J210">
        <v>0</v>
      </c>
      <c r="K210">
        <v>0</v>
      </c>
      <c r="L210">
        <v>0</v>
      </c>
      <c r="M210">
        <v>0</v>
      </c>
      <c r="N210">
        <v>0</v>
      </c>
      <c r="O210">
        <v>0</v>
      </c>
      <c r="P210">
        <v>0</v>
      </c>
      <c r="Q210">
        <v>0</v>
      </c>
      <c r="R210">
        <v>0</v>
      </c>
      <c r="S210">
        <v>0</v>
      </c>
      <c r="T210">
        <v>0</v>
      </c>
      <c r="U210">
        <v>0</v>
      </c>
      <c r="V210">
        <v>0</v>
      </c>
      <c r="W210">
        <v>1</v>
      </c>
      <c r="X210">
        <v>0</v>
      </c>
      <c r="Y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0</v>
      </c>
      <c r="BH210">
        <v>0</v>
      </c>
      <c r="BI210">
        <v>0</v>
      </c>
      <c r="BJ210">
        <v>0</v>
      </c>
      <c r="BK210">
        <v>0</v>
      </c>
      <c r="BL210">
        <v>0</v>
      </c>
      <c r="BM210">
        <v>0</v>
      </c>
      <c r="BN210">
        <v>0</v>
      </c>
      <c r="BO210">
        <v>0</v>
      </c>
      <c r="BP210">
        <v>0</v>
      </c>
      <c r="BQ210">
        <v>0</v>
      </c>
      <c r="BR210">
        <v>0</v>
      </c>
      <c r="BS210">
        <v>0</v>
      </c>
      <c r="BT210">
        <v>0</v>
      </c>
      <c r="BU210">
        <v>0</v>
      </c>
      <c r="BV210">
        <v>0</v>
      </c>
      <c r="BW210">
        <v>0</v>
      </c>
      <c r="BX210">
        <v>0</v>
      </c>
      <c r="BY210">
        <v>0</v>
      </c>
      <c r="BZ210">
        <v>0</v>
      </c>
      <c r="CA210">
        <v>0</v>
      </c>
      <c r="CB210">
        <v>0</v>
      </c>
      <c r="CC210">
        <v>0</v>
      </c>
      <c r="CD210">
        <v>0</v>
      </c>
      <c r="CE210">
        <v>0</v>
      </c>
      <c r="CF210">
        <v>0</v>
      </c>
      <c r="CL210" s="26">
        <v>0</v>
      </c>
    </row>
    <row r="211" spans="2:90" x14ac:dyDescent="0.25">
      <c r="B211" s="21" t="s">
        <v>72</v>
      </c>
      <c r="C211">
        <v>0</v>
      </c>
      <c r="D211">
        <v>0</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L211" s="26">
        <v>0</v>
      </c>
    </row>
    <row r="212" spans="2:90" x14ac:dyDescent="0.25">
      <c r="B212" s="21" t="s">
        <v>74</v>
      </c>
      <c r="C212">
        <v>0</v>
      </c>
      <c r="D212">
        <v>0</v>
      </c>
      <c r="E212">
        <v>0</v>
      </c>
      <c r="F212">
        <v>0</v>
      </c>
      <c r="G212">
        <v>0</v>
      </c>
      <c r="H212">
        <v>0</v>
      </c>
      <c r="I212">
        <v>0</v>
      </c>
      <c r="J212">
        <v>0</v>
      </c>
      <c r="K212">
        <v>0</v>
      </c>
      <c r="L212">
        <v>0</v>
      </c>
      <c r="M212">
        <v>0</v>
      </c>
      <c r="N212">
        <v>0</v>
      </c>
      <c r="O212">
        <v>0</v>
      </c>
      <c r="P212">
        <v>0</v>
      </c>
      <c r="Q212">
        <v>0</v>
      </c>
      <c r="R212">
        <v>0</v>
      </c>
      <c r="S212">
        <v>0</v>
      </c>
      <c r="T212">
        <v>0</v>
      </c>
      <c r="U212">
        <v>0</v>
      </c>
      <c r="V212">
        <v>0</v>
      </c>
      <c r="W212">
        <v>1</v>
      </c>
      <c r="X212">
        <v>0</v>
      </c>
      <c r="Y212">
        <v>1</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0</v>
      </c>
      <c r="BJ212">
        <v>0</v>
      </c>
      <c r="BK212">
        <v>0</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L212" s="26">
        <v>0</v>
      </c>
    </row>
    <row r="213" spans="2:90" x14ac:dyDescent="0.25">
      <c r="B213" s="21" t="s">
        <v>75</v>
      </c>
      <c r="C213">
        <v>0</v>
      </c>
      <c r="D213">
        <v>0</v>
      </c>
      <c r="E213">
        <v>0</v>
      </c>
      <c r="F213">
        <v>0</v>
      </c>
      <c r="G213">
        <v>0</v>
      </c>
      <c r="H213">
        <v>0</v>
      </c>
      <c r="I213">
        <v>0</v>
      </c>
      <c r="J213">
        <v>0</v>
      </c>
      <c r="K213">
        <v>0</v>
      </c>
      <c r="L213">
        <v>0</v>
      </c>
      <c r="M213">
        <v>0</v>
      </c>
      <c r="N213">
        <v>0</v>
      </c>
      <c r="O213">
        <v>0</v>
      </c>
      <c r="P213">
        <v>0</v>
      </c>
      <c r="Q213">
        <v>0</v>
      </c>
      <c r="R213">
        <v>0</v>
      </c>
      <c r="S213">
        <v>0</v>
      </c>
      <c r="T213">
        <v>0</v>
      </c>
      <c r="U213">
        <v>0</v>
      </c>
      <c r="V213">
        <v>0</v>
      </c>
      <c r="W213">
        <v>1</v>
      </c>
      <c r="X213">
        <v>0</v>
      </c>
      <c r="Y213">
        <v>1</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0</v>
      </c>
      <c r="BI213">
        <v>0</v>
      </c>
      <c r="BJ213">
        <v>0</v>
      </c>
      <c r="BK213">
        <v>0</v>
      </c>
      <c r="BL213">
        <v>0</v>
      </c>
      <c r="BM213">
        <v>0</v>
      </c>
      <c r="BN213">
        <v>0</v>
      </c>
      <c r="BO213">
        <v>0</v>
      </c>
      <c r="BP213">
        <v>0</v>
      </c>
      <c r="BQ213">
        <v>0</v>
      </c>
      <c r="BR213">
        <v>0</v>
      </c>
      <c r="BS213">
        <v>0</v>
      </c>
      <c r="BT213">
        <v>0</v>
      </c>
      <c r="BU213">
        <v>0</v>
      </c>
      <c r="BV213">
        <v>0</v>
      </c>
      <c r="BW213">
        <v>0</v>
      </c>
      <c r="BX213">
        <v>0</v>
      </c>
      <c r="BY213">
        <v>0</v>
      </c>
      <c r="BZ213">
        <v>0</v>
      </c>
      <c r="CA213">
        <v>0</v>
      </c>
      <c r="CB213">
        <v>0</v>
      </c>
      <c r="CC213">
        <v>0</v>
      </c>
      <c r="CD213">
        <v>0</v>
      </c>
      <c r="CE213">
        <v>0</v>
      </c>
      <c r="CF213">
        <v>0</v>
      </c>
      <c r="CL213" s="26">
        <v>0</v>
      </c>
    </row>
    <row r="214" spans="2:90" x14ac:dyDescent="0.25">
      <c r="B214" s="21" t="s">
        <v>76</v>
      </c>
      <c r="C214">
        <v>0</v>
      </c>
      <c r="D214">
        <v>0</v>
      </c>
      <c r="E214">
        <v>0</v>
      </c>
      <c r="F214">
        <v>0</v>
      </c>
      <c r="G214">
        <v>0</v>
      </c>
      <c r="H214">
        <v>0</v>
      </c>
      <c r="I214">
        <v>0</v>
      </c>
      <c r="J214">
        <v>0</v>
      </c>
      <c r="K214">
        <v>0</v>
      </c>
      <c r="L214">
        <v>0</v>
      </c>
      <c r="M214">
        <v>0</v>
      </c>
      <c r="N214">
        <v>0</v>
      </c>
      <c r="O214">
        <v>0</v>
      </c>
      <c r="P214">
        <v>0</v>
      </c>
      <c r="Q214">
        <v>0</v>
      </c>
      <c r="R214">
        <v>0</v>
      </c>
      <c r="S214">
        <v>0</v>
      </c>
      <c r="T214">
        <v>0</v>
      </c>
      <c r="U214">
        <v>0</v>
      </c>
      <c r="V214">
        <v>0</v>
      </c>
      <c r="W214">
        <v>1</v>
      </c>
      <c r="X214">
        <v>1</v>
      </c>
      <c r="Y214">
        <v>1</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0</v>
      </c>
      <c r="BF214">
        <v>0</v>
      </c>
      <c r="BG214">
        <v>0</v>
      </c>
      <c r="BH214">
        <v>0</v>
      </c>
      <c r="BI214">
        <v>0</v>
      </c>
      <c r="BJ214">
        <v>0</v>
      </c>
      <c r="BK214">
        <v>0</v>
      </c>
      <c r="BL214">
        <v>0</v>
      </c>
      <c r="BM214">
        <v>0</v>
      </c>
      <c r="BN214">
        <v>0</v>
      </c>
      <c r="BO214">
        <v>0</v>
      </c>
      <c r="BP214">
        <v>0</v>
      </c>
      <c r="BQ214">
        <v>0</v>
      </c>
      <c r="BR214">
        <v>0</v>
      </c>
      <c r="BS214">
        <v>0</v>
      </c>
      <c r="BT214">
        <v>0</v>
      </c>
      <c r="BU214">
        <v>0</v>
      </c>
      <c r="BV214">
        <v>0</v>
      </c>
      <c r="BW214">
        <v>0</v>
      </c>
      <c r="BX214">
        <v>0</v>
      </c>
      <c r="BY214">
        <v>0</v>
      </c>
      <c r="BZ214">
        <v>0</v>
      </c>
      <c r="CA214">
        <v>0</v>
      </c>
      <c r="CB214">
        <v>0</v>
      </c>
      <c r="CC214">
        <v>0</v>
      </c>
      <c r="CD214">
        <v>0</v>
      </c>
      <c r="CE214">
        <v>0</v>
      </c>
      <c r="CF214">
        <v>0</v>
      </c>
      <c r="CL214" s="26">
        <v>0</v>
      </c>
    </row>
    <row r="215" spans="2:90" x14ac:dyDescent="0.25">
      <c r="B215" s="21" t="s">
        <v>77</v>
      </c>
      <c r="C215">
        <v>0</v>
      </c>
      <c r="D215">
        <v>0</v>
      </c>
      <c r="E215">
        <v>0</v>
      </c>
      <c r="F215">
        <v>0</v>
      </c>
      <c r="G215">
        <v>0</v>
      </c>
      <c r="H215">
        <v>0</v>
      </c>
      <c r="I215">
        <v>0</v>
      </c>
      <c r="J215">
        <v>0</v>
      </c>
      <c r="K215">
        <v>0</v>
      </c>
      <c r="L215">
        <v>0</v>
      </c>
      <c r="M215">
        <v>0</v>
      </c>
      <c r="N215">
        <v>0</v>
      </c>
      <c r="O215">
        <v>0</v>
      </c>
      <c r="P215">
        <v>0</v>
      </c>
      <c r="Q215">
        <v>0</v>
      </c>
      <c r="R215">
        <v>0</v>
      </c>
      <c r="S215">
        <v>0</v>
      </c>
      <c r="T215">
        <v>0</v>
      </c>
      <c r="U215">
        <v>0</v>
      </c>
      <c r="V215">
        <v>0</v>
      </c>
      <c r="W215">
        <v>1</v>
      </c>
      <c r="X215">
        <v>0</v>
      </c>
      <c r="Y215">
        <v>1</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c r="BM215">
        <v>0</v>
      </c>
      <c r="BN215">
        <v>0</v>
      </c>
      <c r="BO215">
        <v>0</v>
      </c>
      <c r="BP215">
        <v>0</v>
      </c>
      <c r="BQ215">
        <v>0</v>
      </c>
      <c r="BR215">
        <v>0</v>
      </c>
      <c r="BS215">
        <v>0</v>
      </c>
      <c r="BT215">
        <v>0</v>
      </c>
      <c r="BU215">
        <v>0</v>
      </c>
      <c r="BV215">
        <v>0</v>
      </c>
      <c r="BW215">
        <v>0</v>
      </c>
      <c r="BX215">
        <v>0</v>
      </c>
      <c r="BY215">
        <v>0</v>
      </c>
      <c r="BZ215">
        <v>0</v>
      </c>
      <c r="CA215">
        <v>0</v>
      </c>
      <c r="CB215">
        <v>0</v>
      </c>
      <c r="CC215">
        <v>0</v>
      </c>
      <c r="CD215">
        <v>0</v>
      </c>
      <c r="CE215">
        <v>0</v>
      </c>
      <c r="CF215">
        <v>0</v>
      </c>
      <c r="CL215" s="26">
        <v>0</v>
      </c>
    </row>
    <row r="216" spans="2:90" x14ac:dyDescent="0.25">
      <c r="B216" s="21" t="s">
        <v>435</v>
      </c>
      <c r="C216">
        <v>0</v>
      </c>
      <c r="D216">
        <v>0</v>
      </c>
      <c r="E216">
        <v>0</v>
      </c>
      <c r="F216">
        <v>0</v>
      </c>
      <c r="G216">
        <v>0</v>
      </c>
      <c r="H216">
        <v>0</v>
      </c>
      <c r="I216">
        <v>0</v>
      </c>
      <c r="J216">
        <v>0</v>
      </c>
      <c r="K216">
        <v>0</v>
      </c>
      <c r="L216">
        <v>0</v>
      </c>
      <c r="M216">
        <v>0</v>
      </c>
      <c r="N216">
        <v>0</v>
      </c>
      <c r="O216">
        <v>0</v>
      </c>
      <c r="P216">
        <v>0</v>
      </c>
      <c r="Q216">
        <v>0</v>
      </c>
      <c r="R216">
        <v>0</v>
      </c>
      <c r="S216">
        <v>0</v>
      </c>
      <c r="T216">
        <v>0</v>
      </c>
      <c r="U216">
        <v>0</v>
      </c>
      <c r="V216">
        <v>0</v>
      </c>
      <c r="W216">
        <v>1</v>
      </c>
      <c r="X216">
        <v>0</v>
      </c>
      <c r="Y216">
        <v>1</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0</v>
      </c>
      <c r="BF216">
        <v>0</v>
      </c>
      <c r="BG216">
        <v>0</v>
      </c>
      <c r="BH216">
        <v>0</v>
      </c>
      <c r="BI216">
        <v>0</v>
      </c>
      <c r="BJ216">
        <v>0</v>
      </c>
      <c r="BK216">
        <v>0</v>
      </c>
      <c r="BL216">
        <v>0</v>
      </c>
      <c r="BM216">
        <v>0</v>
      </c>
      <c r="BN216">
        <v>0</v>
      </c>
      <c r="BO216">
        <v>0</v>
      </c>
      <c r="BP216">
        <v>0</v>
      </c>
      <c r="BQ216">
        <v>0</v>
      </c>
      <c r="BR216">
        <v>0</v>
      </c>
      <c r="BS216">
        <v>0</v>
      </c>
      <c r="BT216">
        <v>0</v>
      </c>
      <c r="BU216">
        <v>0</v>
      </c>
      <c r="BV216">
        <v>0</v>
      </c>
      <c r="BW216">
        <v>0</v>
      </c>
      <c r="BX216">
        <v>0</v>
      </c>
      <c r="BY216">
        <v>0</v>
      </c>
      <c r="BZ216">
        <v>0</v>
      </c>
      <c r="CA216">
        <v>0</v>
      </c>
      <c r="CB216">
        <v>0</v>
      </c>
      <c r="CC216">
        <v>0</v>
      </c>
      <c r="CD216">
        <v>0</v>
      </c>
      <c r="CE216">
        <v>0</v>
      </c>
      <c r="CF216">
        <v>0</v>
      </c>
      <c r="CL216" s="26">
        <v>0</v>
      </c>
    </row>
    <row r="217" spans="2:90" x14ac:dyDescent="0.25">
      <c r="B217" s="21" t="s">
        <v>78</v>
      </c>
      <c r="C217">
        <v>0</v>
      </c>
      <c r="D217">
        <v>0</v>
      </c>
      <c r="E217">
        <v>0</v>
      </c>
      <c r="F217">
        <v>0</v>
      </c>
      <c r="G217">
        <v>0</v>
      </c>
      <c r="H217">
        <v>0</v>
      </c>
      <c r="I217">
        <v>0</v>
      </c>
      <c r="J217">
        <v>0</v>
      </c>
      <c r="K217">
        <v>0</v>
      </c>
      <c r="L217">
        <v>0</v>
      </c>
      <c r="M217">
        <v>0</v>
      </c>
      <c r="N217">
        <v>0</v>
      </c>
      <c r="O217">
        <v>0</v>
      </c>
      <c r="P217">
        <v>0</v>
      </c>
      <c r="Q217">
        <v>0</v>
      </c>
      <c r="R217">
        <v>0</v>
      </c>
      <c r="S217">
        <v>0</v>
      </c>
      <c r="T217">
        <v>0</v>
      </c>
      <c r="U217">
        <v>0</v>
      </c>
      <c r="V217">
        <v>0</v>
      </c>
      <c r="W217">
        <v>1</v>
      </c>
      <c r="X217">
        <v>0</v>
      </c>
      <c r="Y217">
        <v>1</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0</v>
      </c>
      <c r="BF217">
        <v>0</v>
      </c>
      <c r="BG217">
        <v>0</v>
      </c>
      <c r="BH217">
        <v>0</v>
      </c>
      <c r="BI217">
        <v>0</v>
      </c>
      <c r="BJ217">
        <v>0</v>
      </c>
      <c r="BK217">
        <v>0</v>
      </c>
      <c r="BL217">
        <v>0</v>
      </c>
      <c r="BM217">
        <v>0</v>
      </c>
      <c r="BN217">
        <v>0</v>
      </c>
      <c r="BO217">
        <v>0</v>
      </c>
      <c r="BP217">
        <v>0</v>
      </c>
      <c r="BQ217">
        <v>0</v>
      </c>
      <c r="BR217">
        <v>0</v>
      </c>
      <c r="BS217">
        <v>0</v>
      </c>
      <c r="BT217">
        <v>0</v>
      </c>
      <c r="BU217">
        <v>0</v>
      </c>
      <c r="BV217">
        <v>0</v>
      </c>
      <c r="BW217">
        <v>0</v>
      </c>
      <c r="BX217">
        <v>0</v>
      </c>
      <c r="BY217">
        <v>0</v>
      </c>
      <c r="BZ217">
        <v>0</v>
      </c>
      <c r="CA217">
        <v>0</v>
      </c>
      <c r="CB217">
        <v>0</v>
      </c>
      <c r="CC217">
        <v>0</v>
      </c>
      <c r="CD217">
        <v>0</v>
      </c>
      <c r="CE217">
        <v>0</v>
      </c>
      <c r="CF217">
        <v>0</v>
      </c>
      <c r="CL217" s="26">
        <v>0</v>
      </c>
    </row>
    <row r="218" spans="2:90" x14ac:dyDescent="0.25">
      <c r="B218" s="21" t="s">
        <v>79</v>
      </c>
      <c r="C218">
        <v>0</v>
      </c>
      <c r="D218">
        <v>0</v>
      </c>
      <c r="E218">
        <v>0</v>
      </c>
      <c r="F218">
        <v>0</v>
      </c>
      <c r="G218">
        <v>0</v>
      </c>
      <c r="H218">
        <v>0</v>
      </c>
      <c r="I218">
        <v>0</v>
      </c>
      <c r="J218">
        <v>0</v>
      </c>
      <c r="K218">
        <v>0</v>
      </c>
      <c r="L218">
        <v>0</v>
      </c>
      <c r="M218">
        <v>0</v>
      </c>
      <c r="N218">
        <v>0</v>
      </c>
      <c r="O218">
        <v>0</v>
      </c>
      <c r="P218">
        <v>0</v>
      </c>
      <c r="Q218">
        <v>0</v>
      </c>
      <c r="R218">
        <v>0</v>
      </c>
      <c r="S218">
        <v>0</v>
      </c>
      <c r="T218">
        <v>0</v>
      </c>
      <c r="U218">
        <v>0</v>
      </c>
      <c r="V218">
        <v>0</v>
      </c>
      <c r="W218">
        <v>1</v>
      </c>
      <c r="X218">
        <v>0</v>
      </c>
      <c r="Y218">
        <v>1</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0</v>
      </c>
      <c r="BH218">
        <v>0</v>
      </c>
      <c r="BI218">
        <v>0</v>
      </c>
      <c r="BJ218">
        <v>0</v>
      </c>
      <c r="BK218">
        <v>0</v>
      </c>
      <c r="BL218">
        <v>0</v>
      </c>
      <c r="BM218">
        <v>0</v>
      </c>
      <c r="BN218">
        <v>0</v>
      </c>
      <c r="BO218">
        <v>0</v>
      </c>
      <c r="BP218">
        <v>0</v>
      </c>
      <c r="BQ218">
        <v>0</v>
      </c>
      <c r="BR218">
        <v>0</v>
      </c>
      <c r="BS218">
        <v>0</v>
      </c>
      <c r="BT218">
        <v>0</v>
      </c>
      <c r="BU218">
        <v>0</v>
      </c>
      <c r="BV218">
        <v>0</v>
      </c>
      <c r="BW218">
        <v>0</v>
      </c>
      <c r="BX218">
        <v>0</v>
      </c>
      <c r="BY218">
        <v>0</v>
      </c>
      <c r="BZ218">
        <v>0</v>
      </c>
      <c r="CA218">
        <v>0</v>
      </c>
      <c r="CB218">
        <v>0</v>
      </c>
      <c r="CC218">
        <v>0</v>
      </c>
      <c r="CD218">
        <v>0</v>
      </c>
      <c r="CE218">
        <v>0</v>
      </c>
      <c r="CF218">
        <v>0</v>
      </c>
      <c r="CL218" s="26">
        <v>0</v>
      </c>
    </row>
    <row r="219" spans="2:90" x14ac:dyDescent="0.25">
      <c r="B219" s="21" t="s">
        <v>80</v>
      </c>
      <c r="C219">
        <v>1</v>
      </c>
      <c r="D219">
        <v>1</v>
      </c>
      <c r="E219">
        <v>1</v>
      </c>
      <c r="F219">
        <v>1</v>
      </c>
      <c r="G219">
        <v>1</v>
      </c>
      <c r="H219">
        <v>1</v>
      </c>
      <c r="I219">
        <v>0</v>
      </c>
      <c r="J219">
        <v>0</v>
      </c>
      <c r="K219">
        <v>0</v>
      </c>
      <c r="L219">
        <v>0</v>
      </c>
      <c r="M219">
        <v>0</v>
      </c>
      <c r="N219">
        <v>0</v>
      </c>
      <c r="O219">
        <v>0</v>
      </c>
      <c r="P219">
        <v>0</v>
      </c>
      <c r="Q219">
        <v>0</v>
      </c>
      <c r="R219">
        <v>0</v>
      </c>
      <c r="S219">
        <v>0</v>
      </c>
      <c r="T219">
        <v>0</v>
      </c>
      <c r="U219">
        <v>0</v>
      </c>
      <c r="V219">
        <v>0</v>
      </c>
      <c r="W219">
        <v>0</v>
      </c>
      <c r="X219">
        <v>0</v>
      </c>
      <c r="Y219">
        <v>1</v>
      </c>
      <c r="Z219">
        <v>1</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0</v>
      </c>
      <c r="BH219">
        <v>0</v>
      </c>
      <c r="BI219">
        <v>0</v>
      </c>
      <c r="BJ219">
        <v>0</v>
      </c>
      <c r="BK219">
        <v>0</v>
      </c>
      <c r="BL219">
        <v>0</v>
      </c>
      <c r="BM219">
        <v>0</v>
      </c>
      <c r="BN219">
        <v>0</v>
      </c>
      <c r="BO219">
        <v>0</v>
      </c>
      <c r="BP219">
        <v>0</v>
      </c>
      <c r="BQ219">
        <v>0</v>
      </c>
      <c r="BR219">
        <v>0</v>
      </c>
      <c r="BS219">
        <v>0</v>
      </c>
      <c r="BT219">
        <v>0</v>
      </c>
      <c r="BU219">
        <v>0</v>
      </c>
      <c r="BV219">
        <v>0</v>
      </c>
      <c r="BW219">
        <v>0</v>
      </c>
      <c r="BX219">
        <v>0</v>
      </c>
      <c r="BY219">
        <v>0</v>
      </c>
      <c r="BZ219">
        <v>0</v>
      </c>
      <c r="CA219">
        <v>0</v>
      </c>
      <c r="CB219">
        <v>0</v>
      </c>
      <c r="CC219">
        <v>0</v>
      </c>
      <c r="CD219">
        <v>0</v>
      </c>
      <c r="CE219">
        <v>0</v>
      </c>
      <c r="CF219">
        <v>0</v>
      </c>
      <c r="CL219" s="26">
        <v>1</v>
      </c>
    </row>
    <row r="220" spans="2:90" x14ac:dyDescent="0.25">
      <c r="B220" s="21" t="s">
        <v>82</v>
      </c>
      <c r="C220">
        <v>1</v>
      </c>
      <c r="D220">
        <v>1</v>
      </c>
      <c r="E220">
        <v>1</v>
      </c>
      <c r="F220">
        <v>1</v>
      </c>
      <c r="G220">
        <v>1</v>
      </c>
      <c r="H220">
        <v>1</v>
      </c>
      <c r="I220">
        <v>0</v>
      </c>
      <c r="J220">
        <v>0</v>
      </c>
      <c r="K220">
        <v>0</v>
      </c>
      <c r="L220">
        <v>0</v>
      </c>
      <c r="M220">
        <v>0</v>
      </c>
      <c r="N220">
        <v>0</v>
      </c>
      <c r="O220">
        <v>0</v>
      </c>
      <c r="P220">
        <v>0</v>
      </c>
      <c r="Q220">
        <v>0</v>
      </c>
      <c r="R220">
        <v>0</v>
      </c>
      <c r="S220">
        <v>0</v>
      </c>
      <c r="T220">
        <v>0</v>
      </c>
      <c r="U220">
        <v>0</v>
      </c>
      <c r="V220">
        <v>0</v>
      </c>
      <c r="W220">
        <v>0</v>
      </c>
      <c r="X220">
        <v>0</v>
      </c>
      <c r="Y220">
        <v>0</v>
      </c>
      <c r="Z220">
        <v>1</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L220" s="26">
        <v>1</v>
      </c>
    </row>
    <row r="221" spans="2:90" x14ac:dyDescent="0.25">
      <c r="B221" s="21" t="s">
        <v>83</v>
      </c>
      <c r="D221">
        <v>0</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c r="BS221">
        <v>0</v>
      </c>
      <c r="BT221">
        <v>0</v>
      </c>
      <c r="BU221">
        <v>0</v>
      </c>
      <c r="BV221">
        <v>0</v>
      </c>
      <c r="BW221">
        <v>0</v>
      </c>
      <c r="BX221">
        <v>0</v>
      </c>
      <c r="BY221">
        <v>0</v>
      </c>
      <c r="BZ221">
        <v>0</v>
      </c>
      <c r="CA221">
        <v>0</v>
      </c>
      <c r="CB221">
        <v>0</v>
      </c>
      <c r="CC221">
        <v>0</v>
      </c>
      <c r="CD221">
        <v>0</v>
      </c>
      <c r="CE221">
        <v>0</v>
      </c>
      <c r="CF221">
        <v>0</v>
      </c>
      <c r="CL221" s="26">
        <v>1</v>
      </c>
    </row>
    <row r="222" spans="2:90" x14ac:dyDescent="0.25">
      <c r="B222" s="20" t="s">
        <v>84</v>
      </c>
      <c r="C222">
        <v>0</v>
      </c>
      <c r="D222">
        <v>0</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BZ222">
        <v>0</v>
      </c>
      <c r="CA222">
        <v>0</v>
      </c>
      <c r="CB222">
        <v>0</v>
      </c>
      <c r="CC222">
        <v>0</v>
      </c>
      <c r="CD222">
        <v>0</v>
      </c>
      <c r="CE222">
        <v>1</v>
      </c>
      <c r="CF222">
        <v>1</v>
      </c>
      <c r="CL222" s="26">
        <v>1</v>
      </c>
    </row>
    <row r="223" spans="2:90" x14ac:dyDescent="0.25">
      <c r="B223" s="21" t="s">
        <v>87</v>
      </c>
      <c r="C223">
        <v>0</v>
      </c>
      <c r="D223">
        <v>0</v>
      </c>
      <c r="E223">
        <v>0</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0</v>
      </c>
      <c r="BH223">
        <v>0</v>
      </c>
      <c r="BI223">
        <v>0</v>
      </c>
      <c r="BJ223">
        <v>0</v>
      </c>
      <c r="BK223">
        <v>0</v>
      </c>
      <c r="BL223">
        <v>0</v>
      </c>
      <c r="BM223">
        <v>0</v>
      </c>
      <c r="BN223">
        <v>0</v>
      </c>
      <c r="BO223">
        <v>0</v>
      </c>
      <c r="BP223">
        <v>0</v>
      </c>
      <c r="BQ223">
        <v>0</v>
      </c>
      <c r="BR223">
        <v>0</v>
      </c>
      <c r="BS223">
        <v>0</v>
      </c>
      <c r="BT223">
        <v>0</v>
      </c>
      <c r="BU223">
        <v>0</v>
      </c>
      <c r="BV223">
        <v>0</v>
      </c>
      <c r="BW223">
        <v>0</v>
      </c>
      <c r="BX223">
        <v>0</v>
      </c>
      <c r="BY223">
        <v>0</v>
      </c>
      <c r="BZ223">
        <v>0</v>
      </c>
      <c r="CA223">
        <v>0</v>
      </c>
      <c r="CB223">
        <v>0</v>
      </c>
      <c r="CC223">
        <v>0</v>
      </c>
      <c r="CD223">
        <v>0</v>
      </c>
      <c r="CE223">
        <v>0</v>
      </c>
      <c r="CF223">
        <v>1</v>
      </c>
      <c r="CL223" s="26">
        <v>1</v>
      </c>
    </row>
    <row r="224" spans="2:90" x14ac:dyDescent="0.25">
      <c r="B224" s="22" t="s">
        <v>88</v>
      </c>
      <c r="C224">
        <v>0</v>
      </c>
      <c r="D224">
        <v>0</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0</v>
      </c>
      <c r="BW224">
        <v>0</v>
      </c>
      <c r="BX224">
        <v>0</v>
      </c>
      <c r="BY224">
        <v>0</v>
      </c>
      <c r="BZ224">
        <v>0</v>
      </c>
      <c r="CA224">
        <v>0</v>
      </c>
      <c r="CB224">
        <v>0</v>
      </c>
      <c r="CC224">
        <v>0</v>
      </c>
      <c r="CD224">
        <v>0</v>
      </c>
      <c r="CE224">
        <v>0</v>
      </c>
      <c r="CF224">
        <v>1</v>
      </c>
      <c r="CL224" s="26">
        <v>1</v>
      </c>
    </row>
    <row r="225" spans="2:90" x14ac:dyDescent="0.25">
      <c r="B225" s="21" t="s">
        <v>90</v>
      </c>
      <c r="C225">
        <v>0</v>
      </c>
      <c r="D225">
        <v>0</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BZ225">
        <v>0</v>
      </c>
      <c r="CA225">
        <v>0</v>
      </c>
      <c r="CB225">
        <v>0</v>
      </c>
      <c r="CC225">
        <v>0</v>
      </c>
      <c r="CD225">
        <v>0</v>
      </c>
      <c r="CE225">
        <v>0</v>
      </c>
      <c r="CF225">
        <v>1</v>
      </c>
      <c r="CL225" s="26">
        <v>0</v>
      </c>
    </row>
    <row r="226" spans="2:90" x14ac:dyDescent="0.25">
      <c r="B226" s="22" t="s">
        <v>91</v>
      </c>
      <c r="C226">
        <v>0</v>
      </c>
      <c r="D226">
        <v>0</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0</v>
      </c>
      <c r="BY226">
        <v>0</v>
      </c>
      <c r="BZ226">
        <v>0</v>
      </c>
      <c r="CA226">
        <v>0</v>
      </c>
      <c r="CB226">
        <v>0</v>
      </c>
      <c r="CC226">
        <v>0</v>
      </c>
      <c r="CD226">
        <v>0</v>
      </c>
      <c r="CE226">
        <v>0</v>
      </c>
      <c r="CF226">
        <v>1</v>
      </c>
      <c r="CL226" s="26">
        <v>0</v>
      </c>
    </row>
    <row r="227" spans="2:90" x14ac:dyDescent="0.25">
      <c r="B227" s="22" t="s">
        <v>92</v>
      </c>
      <c r="C227">
        <v>0</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BN227">
        <v>0</v>
      </c>
      <c r="BO227">
        <v>0</v>
      </c>
      <c r="BP227">
        <v>0</v>
      </c>
      <c r="BQ227">
        <v>0</v>
      </c>
      <c r="BR227">
        <v>0</v>
      </c>
      <c r="BS227">
        <v>0</v>
      </c>
      <c r="BT227">
        <v>0</v>
      </c>
      <c r="BU227">
        <v>0</v>
      </c>
      <c r="BV227">
        <v>0</v>
      </c>
      <c r="BW227">
        <v>0</v>
      </c>
      <c r="BX227">
        <v>0</v>
      </c>
      <c r="BY227">
        <v>0</v>
      </c>
      <c r="BZ227">
        <v>0</v>
      </c>
      <c r="CA227">
        <v>0</v>
      </c>
      <c r="CB227">
        <v>0</v>
      </c>
      <c r="CC227">
        <v>0</v>
      </c>
      <c r="CD227">
        <v>0</v>
      </c>
      <c r="CE227">
        <v>0</v>
      </c>
      <c r="CF227">
        <v>1</v>
      </c>
      <c r="CL227" s="26">
        <v>0</v>
      </c>
    </row>
    <row r="228" spans="2:90" x14ac:dyDescent="0.25">
      <c r="B228" s="21" t="s">
        <v>93</v>
      </c>
      <c r="C228">
        <v>0</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c r="CF228">
        <v>1</v>
      </c>
      <c r="CL228" s="26">
        <v>0</v>
      </c>
    </row>
    <row r="229" spans="2:90" x14ac:dyDescent="0.25">
      <c r="B229" s="22" t="s">
        <v>94</v>
      </c>
      <c r="C229">
        <v>0</v>
      </c>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c r="BS229">
        <v>0</v>
      </c>
      <c r="BT229">
        <v>0</v>
      </c>
      <c r="BU229">
        <v>0</v>
      </c>
      <c r="BV229">
        <v>0</v>
      </c>
      <c r="BW229">
        <v>0</v>
      </c>
      <c r="BX229">
        <v>0</v>
      </c>
      <c r="BY229">
        <v>0</v>
      </c>
      <c r="BZ229">
        <v>0</v>
      </c>
      <c r="CA229">
        <v>0</v>
      </c>
      <c r="CB229">
        <v>0</v>
      </c>
      <c r="CC229">
        <v>0</v>
      </c>
      <c r="CD229">
        <v>0</v>
      </c>
      <c r="CE229">
        <v>0</v>
      </c>
      <c r="CF229">
        <v>1</v>
      </c>
      <c r="CL229" s="26">
        <v>0</v>
      </c>
    </row>
    <row r="230" spans="2:90" x14ac:dyDescent="0.25">
      <c r="B230" s="21" t="s">
        <v>95</v>
      </c>
      <c r="C230">
        <v>0</v>
      </c>
      <c r="D230">
        <v>0</v>
      </c>
      <c r="E230">
        <v>0</v>
      </c>
      <c r="F230">
        <v>0</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c r="BX230">
        <v>0</v>
      </c>
      <c r="BY230">
        <v>0</v>
      </c>
      <c r="BZ230">
        <v>0</v>
      </c>
      <c r="CA230">
        <v>0</v>
      </c>
      <c r="CB230">
        <v>0</v>
      </c>
      <c r="CC230">
        <v>0</v>
      </c>
      <c r="CD230">
        <v>0</v>
      </c>
      <c r="CE230">
        <v>1</v>
      </c>
      <c r="CF230">
        <v>1</v>
      </c>
      <c r="CL230" s="26">
        <v>1</v>
      </c>
    </row>
    <row r="231" spans="2:90" x14ac:dyDescent="0.25">
      <c r="B231" s="20" t="s">
        <v>96</v>
      </c>
      <c r="C231">
        <v>0</v>
      </c>
      <c r="D231">
        <v>0</v>
      </c>
      <c r="E231">
        <v>0</v>
      </c>
      <c r="F231">
        <v>0</v>
      </c>
      <c r="G231">
        <v>0</v>
      </c>
      <c r="H231">
        <v>0</v>
      </c>
      <c r="I231">
        <v>0</v>
      </c>
      <c r="J231">
        <v>0</v>
      </c>
      <c r="K231">
        <v>0</v>
      </c>
      <c r="L231">
        <v>0</v>
      </c>
      <c r="M231">
        <v>0</v>
      </c>
      <c r="N231">
        <v>0</v>
      </c>
      <c r="O231">
        <v>0</v>
      </c>
      <c r="P231">
        <v>0</v>
      </c>
      <c r="Q231">
        <v>0</v>
      </c>
      <c r="R231">
        <v>0</v>
      </c>
      <c r="S231">
        <v>0</v>
      </c>
      <c r="T231">
        <v>0</v>
      </c>
      <c r="U231">
        <v>1</v>
      </c>
      <c r="V231">
        <v>1</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BL231">
        <v>0</v>
      </c>
      <c r="BM231">
        <v>0</v>
      </c>
      <c r="BN231">
        <v>0</v>
      </c>
      <c r="BO231">
        <v>0</v>
      </c>
      <c r="BP231">
        <v>0</v>
      </c>
      <c r="BQ231">
        <v>0</v>
      </c>
      <c r="BR231">
        <v>0</v>
      </c>
      <c r="BS231">
        <v>0</v>
      </c>
      <c r="BT231">
        <v>0</v>
      </c>
      <c r="BU231">
        <v>0</v>
      </c>
      <c r="BV231">
        <v>0</v>
      </c>
      <c r="BW231">
        <v>0</v>
      </c>
      <c r="BX231">
        <v>0</v>
      </c>
      <c r="BY231">
        <v>0</v>
      </c>
      <c r="BZ231">
        <v>0</v>
      </c>
      <c r="CA231">
        <v>0</v>
      </c>
      <c r="CB231">
        <v>0</v>
      </c>
      <c r="CC231">
        <v>0</v>
      </c>
      <c r="CD231">
        <v>0</v>
      </c>
      <c r="CE231">
        <v>0</v>
      </c>
      <c r="CF231">
        <v>0</v>
      </c>
      <c r="CL231" s="26">
        <v>1</v>
      </c>
    </row>
    <row r="232" spans="2:90" x14ac:dyDescent="0.25">
      <c r="B232" s="21" t="s">
        <v>97</v>
      </c>
      <c r="C232">
        <v>0</v>
      </c>
      <c r="D232">
        <v>0</v>
      </c>
      <c r="E232">
        <v>0</v>
      </c>
      <c r="F232">
        <v>0</v>
      </c>
      <c r="G232">
        <v>0</v>
      </c>
      <c r="H232">
        <v>0</v>
      </c>
      <c r="I232">
        <v>0</v>
      </c>
      <c r="J232">
        <v>0</v>
      </c>
      <c r="K232">
        <v>0</v>
      </c>
      <c r="L232">
        <v>0</v>
      </c>
      <c r="M232">
        <v>0</v>
      </c>
      <c r="N232">
        <v>0</v>
      </c>
      <c r="O232">
        <v>0</v>
      </c>
      <c r="P232">
        <v>0</v>
      </c>
      <c r="Q232">
        <v>0</v>
      </c>
      <c r="R232">
        <v>0</v>
      </c>
      <c r="S232">
        <v>0</v>
      </c>
      <c r="T232">
        <v>0</v>
      </c>
      <c r="U232">
        <v>1</v>
      </c>
      <c r="V232">
        <v>1</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c r="BS232">
        <v>0</v>
      </c>
      <c r="BT232">
        <v>0</v>
      </c>
      <c r="BU232">
        <v>0</v>
      </c>
      <c r="BV232">
        <v>0</v>
      </c>
      <c r="BW232">
        <v>0</v>
      </c>
      <c r="BX232">
        <v>0</v>
      </c>
      <c r="BY232">
        <v>0</v>
      </c>
      <c r="BZ232">
        <v>0</v>
      </c>
      <c r="CA232">
        <v>0</v>
      </c>
      <c r="CB232">
        <v>0</v>
      </c>
      <c r="CC232">
        <v>0</v>
      </c>
      <c r="CD232">
        <v>0</v>
      </c>
      <c r="CE232">
        <v>0</v>
      </c>
      <c r="CF232">
        <v>0</v>
      </c>
      <c r="CL232" s="26">
        <v>1</v>
      </c>
    </row>
    <row r="233" spans="2:90" x14ac:dyDescent="0.25">
      <c r="B233" s="21" t="s">
        <v>98</v>
      </c>
      <c r="C233">
        <v>0</v>
      </c>
      <c r="D233">
        <v>0</v>
      </c>
      <c r="E233">
        <v>0</v>
      </c>
      <c r="F233">
        <v>0</v>
      </c>
      <c r="G233">
        <v>0</v>
      </c>
      <c r="H233">
        <v>0</v>
      </c>
      <c r="I233">
        <v>0</v>
      </c>
      <c r="J233">
        <v>0</v>
      </c>
      <c r="K233">
        <v>0</v>
      </c>
      <c r="L233">
        <v>0</v>
      </c>
      <c r="M233">
        <v>0</v>
      </c>
      <c r="N233">
        <v>0</v>
      </c>
      <c r="O233">
        <v>0</v>
      </c>
      <c r="P233">
        <v>0</v>
      </c>
      <c r="Q233">
        <v>0</v>
      </c>
      <c r="R233">
        <v>0</v>
      </c>
      <c r="S233">
        <v>0</v>
      </c>
      <c r="T233">
        <v>0</v>
      </c>
      <c r="U233">
        <v>1</v>
      </c>
      <c r="V233">
        <v>1</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v>0</v>
      </c>
      <c r="BK233">
        <v>0</v>
      </c>
      <c r="BL233">
        <v>0</v>
      </c>
      <c r="BM233">
        <v>0</v>
      </c>
      <c r="BN233">
        <v>0</v>
      </c>
      <c r="BO233">
        <v>0</v>
      </c>
      <c r="BP233">
        <v>0</v>
      </c>
      <c r="BQ233">
        <v>0</v>
      </c>
      <c r="BR233">
        <v>0</v>
      </c>
      <c r="BS233">
        <v>0</v>
      </c>
      <c r="BT233">
        <v>0</v>
      </c>
      <c r="BU233">
        <v>0</v>
      </c>
      <c r="BV233">
        <v>0</v>
      </c>
      <c r="BW233">
        <v>0</v>
      </c>
      <c r="BX233">
        <v>0</v>
      </c>
      <c r="BY233">
        <v>0</v>
      </c>
      <c r="BZ233">
        <v>0</v>
      </c>
      <c r="CA233">
        <v>0</v>
      </c>
      <c r="CB233">
        <v>0</v>
      </c>
      <c r="CC233">
        <v>0</v>
      </c>
      <c r="CD233">
        <v>0</v>
      </c>
      <c r="CE233">
        <v>0</v>
      </c>
      <c r="CF233">
        <v>0</v>
      </c>
      <c r="CL233" s="26">
        <v>1</v>
      </c>
    </row>
    <row r="234" spans="2:90" x14ac:dyDescent="0.25">
      <c r="B234" s="21" t="s">
        <v>99</v>
      </c>
      <c r="C234">
        <v>0</v>
      </c>
      <c r="D234">
        <v>0</v>
      </c>
      <c r="E234">
        <v>0</v>
      </c>
      <c r="F234">
        <v>0</v>
      </c>
      <c r="G234">
        <v>0</v>
      </c>
      <c r="H234">
        <v>0</v>
      </c>
      <c r="I234">
        <v>0</v>
      </c>
      <c r="J234">
        <v>0</v>
      </c>
      <c r="K234">
        <v>0</v>
      </c>
      <c r="L234">
        <v>0</v>
      </c>
      <c r="M234">
        <v>0</v>
      </c>
      <c r="N234">
        <v>0</v>
      </c>
      <c r="O234">
        <v>0</v>
      </c>
      <c r="P234">
        <v>0</v>
      </c>
      <c r="Q234">
        <v>0</v>
      </c>
      <c r="R234">
        <v>0</v>
      </c>
      <c r="S234">
        <v>0</v>
      </c>
      <c r="T234">
        <v>0</v>
      </c>
      <c r="U234">
        <v>1</v>
      </c>
      <c r="V234">
        <v>1</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T234">
        <v>0</v>
      </c>
      <c r="BU234">
        <v>0</v>
      </c>
      <c r="BV234">
        <v>0</v>
      </c>
      <c r="BW234">
        <v>0</v>
      </c>
      <c r="BX234">
        <v>0</v>
      </c>
      <c r="BY234">
        <v>0</v>
      </c>
      <c r="BZ234">
        <v>0</v>
      </c>
      <c r="CA234">
        <v>0</v>
      </c>
      <c r="CB234">
        <v>0</v>
      </c>
      <c r="CC234">
        <v>0</v>
      </c>
      <c r="CD234">
        <v>0</v>
      </c>
      <c r="CE234">
        <v>0</v>
      </c>
      <c r="CF234">
        <v>0</v>
      </c>
      <c r="CL234" s="26">
        <v>1</v>
      </c>
    </row>
    <row r="235" spans="2:90" x14ac:dyDescent="0.25">
      <c r="B235" s="20" t="s">
        <v>100</v>
      </c>
      <c r="C235">
        <v>0</v>
      </c>
      <c r="D235">
        <v>0</v>
      </c>
      <c r="E235">
        <v>0</v>
      </c>
      <c r="F235">
        <v>0</v>
      </c>
      <c r="G235">
        <v>0</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0</v>
      </c>
      <c r="BF235">
        <v>0</v>
      </c>
      <c r="BG235">
        <v>0</v>
      </c>
      <c r="BH235">
        <v>0</v>
      </c>
      <c r="BI235">
        <v>0</v>
      </c>
      <c r="BJ235">
        <v>0</v>
      </c>
      <c r="BK235">
        <v>0</v>
      </c>
      <c r="BL235">
        <v>0</v>
      </c>
      <c r="BM235">
        <v>0</v>
      </c>
      <c r="BN235">
        <v>0</v>
      </c>
      <c r="BO235">
        <v>0</v>
      </c>
      <c r="BP235">
        <v>0</v>
      </c>
      <c r="BQ235">
        <v>0</v>
      </c>
      <c r="BR235">
        <v>0</v>
      </c>
      <c r="BS235">
        <v>0</v>
      </c>
      <c r="BT235">
        <v>0</v>
      </c>
      <c r="BU235">
        <v>0</v>
      </c>
      <c r="BV235">
        <v>0</v>
      </c>
      <c r="BW235">
        <v>0</v>
      </c>
      <c r="BX235">
        <v>0</v>
      </c>
      <c r="BY235">
        <v>0</v>
      </c>
      <c r="BZ235">
        <v>0</v>
      </c>
      <c r="CA235">
        <v>0</v>
      </c>
      <c r="CB235">
        <v>0</v>
      </c>
      <c r="CC235">
        <v>1</v>
      </c>
      <c r="CD235">
        <v>0</v>
      </c>
      <c r="CE235">
        <v>0</v>
      </c>
      <c r="CF235">
        <v>1</v>
      </c>
      <c r="CL235" s="26">
        <v>1</v>
      </c>
    </row>
    <row r="236" spans="2:90" x14ac:dyDescent="0.25">
      <c r="B236" s="21" t="s">
        <v>101</v>
      </c>
      <c r="C236">
        <v>0</v>
      </c>
      <c r="D236">
        <v>0</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0</v>
      </c>
      <c r="BS236">
        <v>0</v>
      </c>
      <c r="BT236">
        <v>0</v>
      </c>
      <c r="BU236">
        <v>0</v>
      </c>
      <c r="BV236">
        <v>0</v>
      </c>
      <c r="BW236">
        <v>0</v>
      </c>
      <c r="BX236">
        <v>0</v>
      </c>
      <c r="BY236">
        <v>0</v>
      </c>
      <c r="BZ236">
        <v>0</v>
      </c>
      <c r="CA236">
        <v>0</v>
      </c>
      <c r="CB236">
        <v>0</v>
      </c>
      <c r="CC236">
        <v>1</v>
      </c>
      <c r="CD236">
        <v>0</v>
      </c>
      <c r="CE236">
        <v>0</v>
      </c>
      <c r="CF236">
        <v>1</v>
      </c>
      <c r="CL236" s="26">
        <v>1</v>
      </c>
    </row>
    <row r="237" spans="2:90" x14ac:dyDescent="0.25">
      <c r="B237" s="21" t="s">
        <v>102</v>
      </c>
      <c r="C237">
        <v>0</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0</v>
      </c>
      <c r="BG237">
        <v>0</v>
      </c>
      <c r="BH237">
        <v>0</v>
      </c>
      <c r="BI237">
        <v>0</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0</v>
      </c>
      <c r="CC237">
        <v>1</v>
      </c>
      <c r="CD237">
        <v>0</v>
      </c>
      <c r="CE237">
        <v>0</v>
      </c>
      <c r="CF237">
        <v>1</v>
      </c>
      <c r="CL237" s="26">
        <v>1</v>
      </c>
    </row>
    <row r="238" spans="2:90" x14ac:dyDescent="0.25">
      <c r="B238" s="21" t="s">
        <v>103</v>
      </c>
      <c r="C238">
        <v>0</v>
      </c>
      <c r="D238">
        <v>0</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v>0</v>
      </c>
      <c r="BK238">
        <v>0</v>
      </c>
      <c r="BL238">
        <v>0</v>
      </c>
      <c r="BM238">
        <v>0</v>
      </c>
      <c r="BN238">
        <v>0</v>
      </c>
      <c r="BO238">
        <v>0</v>
      </c>
      <c r="BP238">
        <v>0</v>
      </c>
      <c r="BQ238">
        <v>0</v>
      </c>
      <c r="BR238">
        <v>0</v>
      </c>
      <c r="BS238">
        <v>0</v>
      </c>
      <c r="BT238">
        <v>0</v>
      </c>
      <c r="BU238">
        <v>0</v>
      </c>
      <c r="BV238">
        <v>0</v>
      </c>
      <c r="BW238">
        <v>0</v>
      </c>
      <c r="BX238">
        <v>0</v>
      </c>
      <c r="BY238">
        <v>0</v>
      </c>
      <c r="BZ238">
        <v>0</v>
      </c>
      <c r="CA238">
        <v>0</v>
      </c>
      <c r="CB238">
        <v>0</v>
      </c>
      <c r="CC238">
        <v>1</v>
      </c>
      <c r="CD238">
        <v>0</v>
      </c>
      <c r="CE238">
        <v>0</v>
      </c>
      <c r="CF238">
        <v>1</v>
      </c>
      <c r="CL238" s="26">
        <v>1</v>
      </c>
    </row>
    <row r="239" spans="2:90" x14ac:dyDescent="0.25">
      <c r="B239" s="20" t="s">
        <v>104</v>
      </c>
      <c r="C239">
        <v>0</v>
      </c>
      <c r="D239">
        <v>0</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1</v>
      </c>
      <c r="AB239">
        <v>0</v>
      </c>
      <c r="AC239">
        <v>0</v>
      </c>
      <c r="AD239">
        <v>0</v>
      </c>
      <c r="AE239">
        <v>0</v>
      </c>
      <c r="AJ239">
        <v>1</v>
      </c>
      <c r="AK239">
        <v>0</v>
      </c>
      <c r="AL239">
        <v>0</v>
      </c>
      <c r="AM239">
        <v>0</v>
      </c>
      <c r="AN239">
        <v>0</v>
      </c>
      <c r="AO239">
        <v>0</v>
      </c>
      <c r="AP239">
        <v>0</v>
      </c>
      <c r="AQ239">
        <v>0</v>
      </c>
      <c r="AR239">
        <v>0</v>
      </c>
      <c r="AS239">
        <v>0</v>
      </c>
      <c r="AT239">
        <v>0</v>
      </c>
      <c r="AU239">
        <v>0</v>
      </c>
      <c r="AV239">
        <v>0</v>
      </c>
      <c r="AW239">
        <v>0</v>
      </c>
      <c r="AX239">
        <v>0</v>
      </c>
      <c r="AY239">
        <v>0</v>
      </c>
      <c r="AZ239">
        <v>0</v>
      </c>
      <c r="BA239">
        <v>0</v>
      </c>
      <c r="BB239">
        <v>0</v>
      </c>
      <c r="BC239">
        <v>0</v>
      </c>
      <c r="BD239">
        <v>0</v>
      </c>
      <c r="BE239">
        <v>0</v>
      </c>
      <c r="BF239">
        <v>0</v>
      </c>
      <c r="BG239">
        <v>0</v>
      </c>
      <c r="BH239">
        <v>0</v>
      </c>
      <c r="BI239">
        <v>0</v>
      </c>
      <c r="BJ239">
        <v>0</v>
      </c>
      <c r="BK239">
        <v>0</v>
      </c>
      <c r="BL239">
        <v>0</v>
      </c>
      <c r="BM239">
        <v>0</v>
      </c>
      <c r="BN239">
        <v>0</v>
      </c>
      <c r="BO239">
        <v>0</v>
      </c>
      <c r="BP239">
        <v>0</v>
      </c>
      <c r="BQ239">
        <v>0</v>
      </c>
      <c r="BR239">
        <v>0</v>
      </c>
      <c r="BS239">
        <v>0</v>
      </c>
      <c r="BT239">
        <v>0</v>
      </c>
      <c r="BU239">
        <v>0</v>
      </c>
      <c r="BV239">
        <v>0</v>
      </c>
      <c r="BW239">
        <v>0</v>
      </c>
      <c r="BX239">
        <v>0</v>
      </c>
      <c r="BY239">
        <v>0</v>
      </c>
      <c r="BZ239">
        <v>0</v>
      </c>
      <c r="CA239">
        <v>0</v>
      </c>
      <c r="CB239">
        <v>0</v>
      </c>
      <c r="CC239">
        <v>0</v>
      </c>
      <c r="CD239">
        <v>0</v>
      </c>
      <c r="CE239">
        <v>0</v>
      </c>
      <c r="CF239">
        <v>0</v>
      </c>
      <c r="CL239" s="26">
        <v>0</v>
      </c>
    </row>
    <row r="240" spans="2:90" x14ac:dyDescent="0.25">
      <c r="B240" s="20" t="s">
        <v>105</v>
      </c>
      <c r="C240">
        <v>0</v>
      </c>
      <c r="D240">
        <v>0</v>
      </c>
      <c r="E240">
        <v>0</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BB240">
        <v>0</v>
      </c>
      <c r="BC240">
        <v>0</v>
      </c>
      <c r="BD240">
        <v>0</v>
      </c>
      <c r="BE240">
        <v>0</v>
      </c>
      <c r="BF240">
        <v>0</v>
      </c>
      <c r="BG240">
        <v>0</v>
      </c>
      <c r="BH240">
        <v>0</v>
      </c>
      <c r="BI240">
        <v>0</v>
      </c>
      <c r="BJ240">
        <v>0</v>
      </c>
      <c r="BK240">
        <v>0</v>
      </c>
      <c r="BL240">
        <v>0</v>
      </c>
      <c r="BM240">
        <v>0</v>
      </c>
      <c r="BN240">
        <v>0</v>
      </c>
      <c r="BO240">
        <v>0</v>
      </c>
      <c r="BP240">
        <v>0</v>
      </c>
      <c r="BQ240">
        <v>0</v>
      </c>
      <c r="BR240">
        <v>0</v>
      </c>
      <c r="BS240">
        <v>0</v>
      </c>
      <c r="BT240">
        <v>0</v>
      </c>
      <c r="BU240">
        <v>0</v>
      </c>
      <c r="BV240">
        <v>0</v>
      </c>
      <c r="BW240">
        <v>0</v>
      </c>
      <c r="BX240">
        <v>0</v>
      </c>
      <c r="BY240">
        <v>0</v>
      </c>
      <c r="BZ240">
        <v>0</v>
      </c>
      <c r="CA240">
        <v>0</v>
      </c>
      <c r="CB240">
        <v>0</v>
      </c>
      <c r="CC240">
        <v>0</v>
      </c>
      <c r="CD240">
        <v>0</v>
      </c>
      <c r="CE240">
        <v>1</v>
      </c>
      <c r="CF240">
        <v>0</v>
      </c>
      <c r="CL240" s="26">
        <v>1</v>
      </c>
    </row>
    <row r="241" spans="2:90" x14ac:dyDescent="0.25">
      <c r="B241" s="21" t="s">
        <v>107</v>
      </c>
      <c r="C241">
        <v>0</v>
      </c>
      <c r="D241">
        <v>0</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c r="BF241">
        <v>0</v>
      </c>
      <c r="BG241">
        <v>0</v>
      </c>
      <c r="BH241">
        <v>0</v>
      </c>
      <c r="BI241">
        <v>0</v>
      </c>
      <c r="BJ241">
        <v>0</v>
      </c>
      <c r="BK241">
        <v>0</v>
      </c>
      <c r="BL241">
        <v>0</v>
      </c>
      <c r="BM241">
        <v>0</v>
      </c>
      <c r="BN241">
        <v>0</v>
      </c>
      <c r="BO241">
        <v>0</v>
      </c>
      <c r="BP241">
        <v>0</v>
      </c>
      <c r="BQ241">
        <v>0</v>
      </c>
      <c r="BR241">
        <v>0</v>
      </c>
      <c r="BS241">
        <v>0</v>
      </c>
      <c r="BT241">
        <v>0</v>
      </c>
      <c r="BU241">
        <v>0</v>
      </c>
      <c r="BV241">
        <v>0</v>
      </c>
      <c r="BW241">
        <v>0</v>
      </c>
      <c r="BX241">
        <v>0</v>
      </c>
      <c r="BY241">
        <v>0</v>
      </c>
      <c r="BZ241">
        <v>0</v>
      </c>
      <c r="CA241">
        <v>0</v>
      </c>
      <c r="CB241">
        <v>0</v>
      </c>
      <c r="CC241">
        <v>0</v>
      </c>
      <c r="CD241">
        <v>0</v>
      </c>
      <c r="CE241">
        <v>1</v>
      </c>
      <c r="CF241">
        <v>0</v>
      </c>
      <c r="CL241" s="26">
        <v>1</v>
      </c>
    </row>
    <row r="242" spans="2:90" x14ac:dyDescent="0.25">
      <c r="B242" s="21" t="s">
        <v>108</v>
      </c>
      <c r="C242">
        <v>0</v>
      </c>
      <c r="D242">
        <v>0</v>
      </c>
      <c r="E242">
        <v>0</v>
      </c>
      <c r="F242">
        <v>0</v>
      </c>
      <c r="G242">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c r="BG242">
        <v>0</v>
      </c>
      <c r="BH242">
        <v>0</v>
      </c>
      <c r="BI242">
        <v>0</v>
      </c>
      <c r="BJ242">
        <v>0</v>
      </c>
      <c r="BK242">
        <v>0</v>
      </c>
      <c r="BL242">
        <v>0</v>
      </c>
      <c r="BM242">
        <v>0</v>
      </c>
      <c r="BN242">
        <v>0</v>
      </c>
      <c r="BO242">
        <v>0</v>
      </c>
      <c r="BP242">
        <v>0</v>
      </c>
      <c r="BQ242">
        <v>0</v>
      </c>
      <c r="BR242">
        <v>0</v>
      </c>
      <c r="BS242">
        <v>0</v>
      </c>
      <c r="BT242">
        <v>0</v>
      </c>
      <c r="BU242">
        <v>0</v>
      </c>
      <c r="BV242">
        <v>0</v>
      </c>
      <c r="BW242">
        <v>0</v>
      </c>
      <c r="BX242">
        <v>0</v>
      </c>
      <c r="BY242">
        <v>0</v>
      </c>
      <c r="BZ242">
        <v>0</v>
      </c>
      <c r="CA242">
        <v>0</v>
      </c>
      <c r="CB242">
        <v>0</v>
      </c>
      <c r="CC242">
        <v>0</v>
      </c>
      <c r="CD242">
        <v>0</v>
      </c>
      <c r="CE242">
        <v>1</v>
      </c>
      <c r="CF242">
        <v>0</v>
      </c>
      <c r="CL242" s="26">
        <v>1</v>
      </c>
    </row>
    <row r="243" spans="2:90" x14ac:dyDescent="0.25">
      <c r="B243" s="21" t="s">
        <v>109</v>
      </c>
      <c r="C243">
        <v>0</v>
      </c>
      <c r="D243">
        <v>0</v>
      </c>
      <c r="E243">
        <v>0</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0</v>
      </c>
      <c r="BI243">
        <v>0</v>
      </c>
      <c r="BJ243">
        <v>0</v>
      </c>
      <c r="BK243">
        <v>0</v>
      </c>
      <c r="BL243">
        <v>0</v>
      </c>
      <c r="BM243">
        <v>0</v>
      </c>
      <c r="BN243">
        <v>0</v>
      </c>
      <c r="BO243">
        <v>0</v>
      </c>
      <c r="BP243">
        <v>0</v>
      </c>
      <c r="BQ243">
        <v>0</v>
      </c>
      <c r="BR243">
        <v>0</v>
      </c>
      <c r="BS243">
        <v>0</v>
      </c>
      <c r="BT243">
        <v>0</v>
      </c>
      <c r="BU243">
        <v>0</v>
      </c>
      <c r="BV243">
        <v>0</v>
      </c>
      <c r="BW243">
        <v>0</v>
      </c>
      <c r="BX243">
        <v>0</v>
      </c>
      <c r="BY243">
        <v>0</v>
      </c>
      <c r="BZ243">
        <v>0</v>
      </c>
      <c r="CA243">
        <v>0</v>
      </c>
      <c r="CB243">
        <v>0</v>
      </c>
      <c r="CC243">
        <v>0</v>
      </c>
      <c r="CD243">
        <v>0</v>
      </c>
      <c r="CE243">
        <v>1</v>
      </c>
      <c r="CF243">
        <v>0</v>
      </c>
      <c r="CL243" s="26">
        <v>1</v>
      </c>
    </row>
    <row r="244" spans="2:90" x14ac:dyDescent="0.25">
      <c r="B244" s="21" t="s">
        <v>110</v>
      </c>
      <c r="C244">
        <v>0</v>
      </c>
      <c r="D244">
        <v>0</v>
      </c>
      <c r="E244">
        <v>0</v>
      </c>
      <c r="F244">
        <v>0</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0</v>
      </c>
      <c r="BI244">
        <v>0</v>
      </c>
      <c r="BJ244">
        <v>0</v>
      </c>
      <c r="BK244">
        <v>0</v>
      </c>
      <c r="BL244">
        <v>0</v>
      </c>
      <c r="BM244">
        <v>0</v>
      </c>
      <c r="BN244">
        <v>0</v>
      </c>
      <c r="BO244">
        <v>0</v>
      </c>
      <c r="BP244">
        <v>0</v>
      </c>
      <c r="BQ244">
        <v>0</v>
      </c>
      <c r="BR244">
        <v>0</v>
      </c>
      <c r="BS244">
        <v>0</v>
      </c>
      <c r="BT244">
        <v>0</v>
      </c>
      <c r="BU244">
        <v>0</v>
      </c>
      <c r="BV244">
        <v>0</v>
      </c>
      <c r="BW244">
        <v>0</v>
      </c>
      <c r="BX244">
        <v>0</v>
      </c>
      <c r="BY244">
        <v>0</v>
      </c>
      <c r="BZ244">
        <v>0</v>
      </c>
      <c r="CA244">
        <v>0</v>
      </c>
      <c r="CB244">
        <v>0</v>
      </c>
      <c r="CC244">
        <v>0</v>
      </c>
      <c r="CD244">
        <v>0</v>
      </c>
      <c r="CE244">
        <v>1</v>
      </c>
      <c r="CF244">
        <v>0</v>
      </c>
      <c r="CL244" s="26">
        <v>1</v>
      </c>
    </row>
    <row r="245" spans="2:90" x14ac:dyDescent="0.25">
      <c r="B245" s="21" t="s">
        <v>111</v>
      </c>
      <c r="C245">
        <v>0</v>
      </c>
      <c r="D245">
        <v>0</v>
      </c>
      <c r="E245">
        <v>0</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0</v>
      </c>
      <c r="BZ245">
        <v>0</v>
      </c>
      <c r="CA245">
        <v>0</v>
      </c>
      <c r="CB245">
        <v>0</v>
      </c>
      <c r="CC245">
        <v>0</v>
      </c>
      <c r="CD245">
        <v>0</v>
      </c>
      <c r="CE245">
        <v>1</v>
      </c>
      <c r="CF245">
        <v>0</v>
      </c>
      <c r="CL245" s="26">
        <v>1</v>
      </c>
    </row>
    <row r="246" spans="2:90" x14ac:dyDescent="0.25">
      <c r="B246" s="21" t="s">
        <v>112</v>
      </c>
      <c r="C246">
        <v>0</v>
      </c>
      <c r="D246">
        <v>0</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0</v>
      </c>
      <c r="BZ246">
        <v>0</v>
      </c>
      <c r="CA246">
        <v>0</v>
      </c>
      <c r="CB246">
        <v>0</v>
      </c>
      <c r="CC246">
        <v>0</v>
      </c>
      <c r="CD246">
        <v>0</v>
      </c>
      <c r="CE246">
        <v>1</v>
      </c>
      <c r="CF246">
        <v>0</v>
      </c>
      <c r="CL246" s="26">
        <v>1</v>
      </c>
    </row>
    <row r="247" spans="2:90" x14ac:dyDescent="0.25">
      <c r="B247" s="21" t="s">
        <v>113</v>
      </c>
      <c r="C247">
        <v>0</v>
      </c>
      <c r="D247">
        <v>0</v>
      </c>
      <c r="E247">
        <v>0</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c r="BF247">
        <v>0</v>
      </c>
      <c r="BG247">
        <v>0</v>
      </c>
      <c r="BH247">
        <v>0</v>
      </c>
      <c r="BI247">
        <v>0</v>
      </c>
      <c r="BJ247">
        <v>0</v>
      </c>
      <c r="BK247">
        <v>0</v>
      </c>
      <c r="BL247">
        <v>0</v>
      </c>
      <c r="BM247">
        <v>0</v>
      </c>
      <c r="BN247">
        <v>0</v>
      </c>
      <c r="BO247">
        <v>0</v>
      </c>
      <c r="BP247">
        <v>0</v>
      </c>
      <c r="BQ247">
        <v>0</v>
      </c>
      <c r="BR247">
        <v>0</v>
      </c>
      <c r="BS247">
        <v>0</v>
      </c>
      <c r="BT247">
        <v>0</v>
      </c>
      <c r="BU247">
        <v>0</v>
      </c>
      <c r="BV247">
        <v>0</v>
      </c>
      <c r="BW247">
        <v>0</v>
      </c>
      <c r="BX247">
        <v>0</v>
      </c>
      <c r="BY247">
        <v>0</v>
      </c>
      <c r="BZ247">
        <v>0</v>
      </c>
      <c r="CA247">
        <v>0</v>
      </c>
      <c r="CB247">
        <v>0</v>
      </c>
      <c r="CC247">
        <v>0</v>
      </c>
      <c r="CD247">
        <v>0</v>
      </c>
      <c r="CE247">
        <v>1</v>
      </c>
      <c r="CF247">
        <v>0</v>
      </c>
      <c r="CL247" s="26">
        <v>1</v>
      </c>
    </row>
    <row r="248" spans="2:90" x14ac:dyDescent="0.25">
      <c r="B248" s="20" t="s">
        <v>114</v>
      </c>
      <c r="C248">
        <v>0</v>
      </c>
      <c r="D248">
        <v>0</v>
      </c>
      <c r="E248">
        <v>0</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c r="BJ248">
        <v>0</v>
      </c>
      <c r="BK248">
        <v>0</v>
      </c>
      <c r="BL248">
        <v>0</v>
      </c>
      <c r="BM248">
        <v>0</v>
      </c>
      <c r="BN248">
        <v>0</v>
      </c>
      <c r="BO248">
        <v>0</v>
      </c>
      <c r="BP248">
        <v>0</v>
      </c>
      <c r="BQ248">
        <v>0</v>
      </c>
      <c r="BR248">
        <v>0</v>
      </c>
      <c r="BS248">
        <v>0</v>
      </c>
      <c r="BT248">
        <v>0</v>
      </c>
      <c r="BU248">
        <v>0</v>
      </c>
      <c r="BV248">
        <v>0</v>
      </c>
      <c r="BW248">
        <v>0</v>
      </c>
      <c r="BX248">
        <v>0</v>
      </c>
      <c r="BY248">
        <v>0</v>
      </c>
      <c r="BZ248">
        <v>0</v>
      </c>
      <c r="CA248">
        <v>0</v>
      </c>
      <c r="CB248">
        <v>0</v>
      </c>
      <c r="CC248">
        <v>0</v>
      </c>
      <c r="CD248">
        <v>0</v>
      </c>
      <c r="CE248">
        <v>0</v>
      </c>
      <c r="CF248">
        <v>0</v>
      </c>
      <c r="CL248" s="26">
        <v>0</v>
      </c>
    </row>
    <row r="249" spans="2:90" x14ac:dyDescent="0.25">
      <c r="B249" s="20" t="s">
        <v>117</v>
      </c>
      <c r="C249" s="26">
        <v>1</v>
      </c>
      <c r="D249" s="26">
        <v>1</v>
      </c>
      <c r="E249" s="26">
        <v>1</v>
      </c>
      <c r="F249">
        <v>0</v>
      </c>
      <c r="G249">
        <v>0</v>
      </c>
      <c r="H249">
        <v>0</v>
      </c>
      <c r="I249">
        <v>0</v>
      </c>
      <c r="J249">
        <v>0</v>
      </c>
      <c r="K249">
        <v>0</v>
      </c>
      <c r="L249">
        <v>0</v>
      </c>
      <c r="M249">
        <v>0</v>
      </c>
      <c r="N249">
        <v>0</v>
      </c>
      <c r="O249">
        <v>0</v>
      </c>
      <c r="P249">
        <v>0</v>
      </c>
      <c r="Q249">
        <v>0</v>
      </c>
      <c r="R249">
        <v>0</v>
      </c>
      <c r="S249">
        <v>0</v>
      </c>
      <c r="T249">
        <v>1</v>
      </c>
      <c r="U249">
        <v>0</v>
      </c>
      <c r="V249">
        <v>0</v>
      </c>
      <c r="W249" s="26">
        <v>1</v>
      </c>
      <c r="X249">
        <v>0</v>
      </c>
      <c r="Y249">
        <v>0</v>
      </c>
      <c r="AA249">
        <v>1</v>
      </c>
      <c r="AF249">
        <v>1</v>
      </c>
      <c r="AG249">
        <v>1</v>
      </c>
      <c r="AJ249">
        <v>1</v>
      </c>
      <c r="AK249">
        <v>1</v>
      </c>
      <c r="AL249">
        <v>0</v>
      </c>
      <c r="AM249">
        <v>0</v>
      </c>
      <c r="AN249">
        <v>0</v>
      </c>
      <c r="AO249">
        <v>0</v>
      </c>
      <c r="AP249">
        <v>0</v>
      </c>
      <c r="AQ249">
        <v>0</v>
      </c>
      <c r="AR249">
        <v>0</v>
      </c>
      <c r="AS249">
        <v>0</v>
      </c>
      <c r="AT249">
        <v>1</v>
      </c>
      <c r="AU249">
        <v>0</v>
      </c>
      <c r="AV249">
        <v>0</v>
      </c>
      <c r="AW249">
        <v>1</v>
      </c>
      <c r="AX249">
        <v>0</v>
      </c>
      <c r="AY249">
        <v>0</v>
      </c>
      <c r="AZ249">
        <v>0</v>
      </c>
      <c r="BA249">
        <v>0</v>
      </c>
      <c r="BB249">
        <v>0</v>
      </c>
      <c r="BC249">
        <v>0</v>
      </c>
      <c r="BD249">
        <v>0</v>
      </c>
      <c r="BE249">
        <v>0</v>
      </c>
      <c r="BF249">
        <v>0</v>
      </c>
      <c r="BG249">
        <v>0</v>
      </c>
      <c r="BH249">
        <v>0</v>
      </c>
      <c r="BI249">
        <v>0</v>
      </c>
      <c r="BJ249">
        <v>0</v>
      </c>
      <c r="BK249">
        <v>0</v>
      </c>
      <c r="BL249">
        <v>0</v>
      </c>
      <c r="BM249">
        <v>0</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J249" s="26">
        <v>1</v>
      </c>
      <c r="CL249" s="26">
        <v>1</v>
      </c>
    </row>
    <row r="250" spans="2:90" x14ac:dyDescent="0.25">
      <c r="B250" s="21" t="s">
        <v>120</v>
      </c>
      <c r="C250" s="26">
        <v>1</v>
      </c>
      <c r="D250" s="26">
        <v>1</v>
      </c>
      <c r="E250" s="26">
        <v>1</v>
      </c>
      <c r="F250">
        <v>0</v>
      </c>
      <c r="G250">
        <v>0</v>
      </c>
      <c r="H250">
        <v>0</v>
      </c>
      <c r="I250">
        <v>0</v>
      </c>
      <c r="J250">
        <v>0</v>
      </c>
      <c r="K250">
        <v>0</v>
      </c>
      <c r="L250">
        <v>0</v>
      </c>
      <c r="M250">
        <v>0</v>
      </c>
      <c r="N250">
        <v>0</v>
      </c>
      <c r="O250">
        <v>0</v>
      </c>
      <c r="P250">
        <v>0</v>
      </c>
      <c r="Q250">
        <v>0</v>
      </c>
      <c r="R250">
        <v>0</v>
      </c>
      <c r="S250">
        <v>0</v>
      </c>
      <c r="T250">
        <v>1</v>
      </c>
      <c r="U250">
        <v>0</v>
      </c>
      <c r="V250">
        <v>0</v>
      </c>
      <c r="W250" s="26">
        <v>1</v>
      </c>
      <c r="X250">
        <v>0</v>
      </c>
      <c r="Y250">
        <v>0</v>
      </c>
      <c r="AA250">
        <v>1</v>
      </c>
      <c r="AF250">
        <v>1</v>
      </c>
      <c r="AG250">
        <v>1</v>
      </c>
      <c r="AJ250">
        <v>1</v>
      </c>
      <c r="AK250">
        <v>1</v>
      </c>
      <c r="AL250">
        <v>0</v>
      </c>
      <c r="AM250">
        <v>0</v>
      </c>
      <c r="AN250">
        <v>0</v>
      </c>
      <c r="AO250">
        <v>0</v>
      </c>
      <c r="AP250">
        <v>0</v>
      </c>
      <c r="AQ250">
        <v>0</v>
      </c>
      <c r="AR250">
        <v>0</v>
      </c>
      <c r="AS250">
        <v>0</v>
      </c>
      <c r="AT250">
        <v>1</v>
      </c>
      <c r="AU250">
        <v>0</v>
      </c>
      <c r="AV250">
        <v>0</v>
      </c>
      <c r="AW250">
        <v>1</v>
      </c>
      <c r="AX250">
        <v>0</v>
      </c>
      <c r="AY250">
        <v>0</v>
      </c>
      <c r="AZ250">
        <v>0</v>
      </c>
      <c r="BA250">
        <v>0</v>
      </c>
      <c r="BB250">
        <v>0</v>
      </c>
      <c r="BC250">
        <v>0</v>
      </c>
      <c r="BD250">
        <v>0</v>
      </c>
      <c r="BE250">
        <v>0</v>
      </c>
      <c r="BF250">
        <v>0</v>
      </c>
      <c r="BG250">
        <v>0</v>
      </c>
      <c r="BH250">
        <v>0</v>
      </c>
      <c r="BI250">
        <v>0</v>
      </c>
      <c r="BJ250">
        <v>0</v>
      </c>
      <c r="BK250">
        <v>0</v>
      </c>
      <c r="BL250">
        <v>0</v>
      </c>
      <c r="BM250">
        <v>0</v>
      </c>
      <c r="BN250">
        <v>0</v>
      </c>
      <c r="BO250">
        <v>0</v>
      </c>
      <c r="BP250">
        <v>0</v>
      </c>
      <c r="BQ250">
        <v>0</v>
      </c>
      <c r="BR250">
        <v>0</v>
      </c>
      <c r="BS250">
        <v>0</v>
      </c>
      <c r="BT250">
        <v>0</v>
      </c>
      <c r="BU250">
        <v>0</v>
      </c>
      <c r="BV250">
        <v>0</v>
      </c>
      <c r="BW250">
        <v>0</v>
      </c>
      <c r="BX250">
        <v>0</v>
      </c>
      <c r="BY250">
        <v>0</v>
      </c>
      <c r="BZ250">
        <v>0</v>
      </c>
      <c r="CA250">
        <v>0</v>
      </c>
      <c r="CB250">
        <v>0</v>
      </c>
      <c r="CC250">
        <v>0</v>
      </c>
      <c r="CD250">
        <v>0</v>
      </c>
      <c r="CE250">
        <v>0</v>
      </c>
      <c r="CF250">
        <v>0</v>
      </c>
      <c r="CJ250" s="26">
        <v>1</v>
      </c>
      <c r="CL250" s="26">
        <v>1</v>
      </c>
    </row>
    <row r="251" spans="2:90" x14ac:dyDescent="0.25">
      <c r="B251" s="22" t="s">
        <v>121</v>
      </c>
      <c r="C251" s="26">
        <v>1</v>
      </c>
      <c r="D251" s="26">
        <v>1</v>
      </c>
      <c r="E251" s="26">
        <v>1</v>
      </c>
      <c r="F251">
        <v>0</v>
      </c>
      <c r="G251">
        <v>0</v>
      </c>
      <c r="H251">
        <v>0</v>
      </c>
      <c r="I251">
        <v>0</v>
      </c>
      <c r="J251">
        <v>0</v>
      </c>
      <c r="K251">
        <v>0</v>
      </c>
      <c r="L251">
        <v>0</v>
      </c>
      <c r="M251">
        <v>0</v>
      </c>
      <c r="N251">
        <v>0</v>
      </c>
      <c r="O251">
        <v>0</v>
      </c>
      <c r="P251">
        <v>0</v>
      </c>
      <c r="Q251">
        <v>0</v>
      </c>
      <c r="R251">
        <v>0</v>
      </c>
      <c r="S251">
        <v>0</v>
      </c>
      <c r="T251">
        <v>1</v>
      </c>
      <c r="U251">
        <v>0</v>
      </c>
      <c r="V251">
        <v>0</v>
      </c>
      <c r="W251" s="26">
        <v>1</v>
      </c>
      <c r="X251">
        <v>0</v>
      </c>
      <c r="Y251">
        <v>0</v>
      </c>
      <c r="AA251">
        <v>1</v>
      </c>
      <c r="AF251">
        <v>1</v>
      </c>
      <c r="AG251">
        <v>1</v>
      </c>
      <c r="AJ251">
        <v>1</v>
      </c>
      <c r="AK251">
        <v>1</v>
      </c>
      <c r="AL251">
        <v>0</v>
      </c>
      <c r="AM251">
        <v>0</v>
      </c>
      <c r="AN251">
        <v>0</v>
      </c>
      <c r="AO251">
        <v>0</v>
      </c>
      <c r="AP251">
        <v>0</v>
      </c>
      <c r="AQ251">
        <v>0</v>
      </c>
      <c r="AR251">
        <v>0</v>
      </c>
      <c r="AS251">
        <v>0</v>
      </c>
      <c r="AT251">
        <v>1</v>
      </c>
      <c r="AU251">
        <v>0</v>
      </c>
      <c r="AV251">
        <v>0</v>
      </c>
      <c r="AW251">
        <v>1</v>
      </c>
      <c r="AX251">
        <v>0</v>
      </c>
      <c r="AY251">
        <v>0</v>
      </c>
      <c r="AZ251">
        <v>0</v>
      </c>
      <c r="BA251">
        <v>0</v>
      </c>
      <c r="BB251">
        <v>0</v>
      </c>
      <c r="BC251">
        <v>0</v>
      </c>
      <c r="BD251">
        <v>0</v>
      </c>
      <c r="BE251">
        <v>0</v>
      </c>
      <c r="BF251">
        <v>0</v>
      </c>
      <c r="BG251">
        <v>0</v>
      </c>
      <c r="BH251">
        <v>0</v>
      </c>
      <c r="BI251">
        <v>0</v>
      </c>
      <c r="BJ251">
        <v>0</v>
      </c>
      <c r="BK251">
        <v>0</v>
      </c>
      <c r="BL251">
        <v>0</v>
      </c>
      <c r="BM251">
        <v>0</v>
      </c>
      <c r="BN251">
        <v>0</v>
      </c>
      <c r="BO251">
        <v>0</v>
      </c>
      <c r="BP251">
        <v>0</v>
      </c>
      <c r="BQ251">
        <v>0</v>
      </c>
      <c r="BR251">
        <v>0</v>
      </c>
      <c r="BS251">
        <v>0</v>
      </c>
      <c r="BT251">
        <v>0</v>
      </c>
      <c r="BU251">
        <v>0</v>
      </c>
      <c r="BV251">
        <v>0</v>
      </c>
      <c r="BW251">
        <v>0</v>
      </c>
      <c r="BX251">
        <v>0</v>
      </c>
      <c r="BY251">
        <v>0</v>
      </c>
      <c r="BZ251">
        <v>0</v>
      </c>
      <c r="CA251">
        <v>0</v>
      </c>
      <c r="CB251">
        <v>0</v>
      </c>
      <c r="CC251">
        <v>0</v>
      </c>
      <c r="CD251">
        <v>0</v>
      </c>
      <c r="CE251">
        <v>0</v>
      </c>
      <c r="CF251">
        <v>0</v>
      </c>
      <c r="CJ251" s="26">
        <v>1</v>
      </c>
      <c r="CL251" s="26">
        <v>1</v>
      </c>
    </row>
    <row r="252" spans="2:90" x14ac:dyDescent="0.25">
      <c r="B252" s="22" t="s">
        <v>122</v>
      </c>
      <c r="C252" s="26">
        <v>1</v>
      </c>
      <c r="D252" s="26">
        <v>1</v>
      </c>
      <c r="E252" s="26">
        <v>1</v>
      </c>
      <c r="F252">
        <v>0</v>
      </c>
      <c r="G252">
        <v>0</v>
      </c>
      <c r="H252">
        <v>0</v>
      </c>
      <c r="I252">
        <v>0</v>
      </c>
      <c r="J252">
        <v>0</v>
      </c>
      <c r="K252">
        <v>0</v>
      </c>
      <c r="L252">
        <v>0</v>
      </c>
      <c r="M252">
        <v>0</v>
      </c>
      <c r="N252">
        <v>0</v>
      </c>
      <c r="O252">
        <v>0</v>
      </c>
      <c r="P252">
        <v>0</v>
      </c>
      <c r="Q252">
        <v>0</v>
      </c>
      <c r="R252">
        <v>0</v>
      </c>
      <c r="S252">
        <v>0</v>
      </c>
      <c r="T252">
        <v>1</v>
      </c>
      <c r="U252">
        <v>0</v>
      </c>
      <c r="V252">
        <v>0</v>
      </c>
      <c r="W252" s="26">
        <v>1</v>
      </c>
      <c r="X252">
        <v>0</v>
      </c>
      <c r="Y252">
        <v>0</v>
      </c>
      <c r="AA252">
        <v>1</v>
      </c>
      <c r="AF252">
        <v>1</v>
      </c>
      <c r="AG252">
        <v>1</v>
      </c>
      <c r="AJ252">
        <v>1</v>
      </c>
      <c r="AK252">
        <v>1</v>
      </c>
      <c r="AL252">
        <v>0</v>
      </c>
      <c r="AM252">
        <v>0</v>
      </c>
      <c r="AN252">
        <v>0</v>
      </c>
      <c r="AO252">
        <v>0</v>
      </c>
      <c r="AP252">
        <v>0</v>
      </c>
      <c r="AQ252">
        <v>0</v>
      </c>
      <c r="AR252">
        <v>0</v>
      </c>
      <c r="AS252">
        <v>0</v>
      </c>
      <c r="AT252">
        <v>1</v>
      </c>
      <c r="AU252">
        <v>0</v>
      </c>
      <c r="AV252">
        <v>0</v>
      </c>
      <c r="AW252">
        <v>1</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v>0</v>
      </c>
      <c r="CE252">
        <v>0</v>
      </c>
      <c r="CF252">
        <v>0</v>
      </c>
      <c r="CJ252" s="26">
        <v>1</v>
      </c>
      <c r="CL252" s="26">
        <v>1</v>
      </c>
    </row>
    <row r="253" spans="2:90" x14ac:dyDescent="0.25">
      <c r="B253" s="21" t="s">
        <v>123</v>
      </c>
      <c r="C253" s="26">
        <v>1</v>
      </c>
      <c r="D253" s="26">
        <v>1</v>
      </c>
      <c r="E253" s="26">
        <v>1</v>
      </c>
      <c r="F253">
        <v>0</v>
      </c>
      <c r="G253">
        <v>0</v>
      </c>
      <c r="H253">
        <v>0</v>
      </c>
      <c r="I253">
        <v>0</v>
      </c>
      <c r="J253">
        <v>0</v>
      </c>
      <c r="K253">
        <v>0</v>
      </c>
      <c r="L253">
        <v>0</v>
      </c>
      <c r="M253">
        <v>0</v>
      </c>
      <c r="N253">
        <v>0</v>
      </c>
      <c r="O253">
        <v>0</v>
      </c>
      <c r="P253">
        <v>0</v>
      </c>
      <c r="Q253">
        <v>0</v>
      </c>
      <c r="R253">
        <v>0</v>
      </c>
      <c r="S253">
        <v>0</v>
      </c>
      <c r="T253">
        <v>1</v>
      </c>
      <c r="U253">
        <v>0</v>
      </c>
      <c r="V253">
        <v>0</v>
      </c>
      <c r="W253" s="26">
        <v>1</v>
      </c>
      <c r="X253">
        <v>0</v>
      </c>
      <c r="Y253">
        <v>0</v>
      </c>
      <c r="AA253">
        <v>1</v>
      </c>
      <c r="AF253">
        <v>1</v>
      </c>
      <c r="AG253">
        <v>1</v>
      </c>
      <c r="AJ253">
        <v>1</v>
      </c>
      <c r="AK253">
        <v>1</v>
      </c>
      <c r="AL253">
        <v>0</v>
      </c>
      <c r="AM253">
        <v>0</v>
      </c>
      <c r="AN253">
        <v>0</v>
      </c>
      <c r="AO253">
        <v>0</v>
      </c>
      <c r="AP253">
        <v>0</v>
      </c>
      <c r="AQ253">
        <v>0</v>
      </c>
      <c r="AR253">
        <v>0</v>
      </c>
      <c r="AS253">
        <v>0</v>
      </c>
      <c r="AT253">
        <v>1</v>
      </c>
      <c r="AU253">
        <v>0</v>
      </c>
      <c r="AV253">
        <v>0</v>
      </c>
      <c r="AW253">
        <v>1</v>
      </c>
      <c r="AX253">
        <v>0</v>
      </c>
      <c r="AY253">
        <v>0</v>
      </c>
      <c r="AZ253">
        <v>0</v>
      </c>
      <c r="BA253">
        <v>0</v>
      </c>
      <c r="BB253">
        <v>0</v>
      </c>
      <c r="BC253">
        <v>0</v>
      </c>
      <c r="BD253">
        <v>0</v>
      </c>
      <c r="BE253">
        <v>0</v>
      </c>
      <c r="BF253">
        <v>0</v>
      </c>
      <c r="BG253">
        <v>0</v>
      </c>
      <c r="BH253">
        <v>0</v>
      </c>
      <c r="BI253">
        <v>0</v>
      </c>
      <c r="BJ253">
        <v>0</v>
      </c>
      <c r="BK253">
        <v>0</v>
      </c>
      <c r="BL253">
        <v>0</v>
      </c>
      <c r="BM253">
        <v>0</v>
      </c>
      <c r="BN253">
        <v>0</v>
      </c>
      <c r="BO253">
        <v>0</v>
      </c>
      <c r="BP253">
        <v>0</v>
      </c>
      <c r="BQ253">
        <v>0</v>
      </c>
      <c r="BR253">
        <v>0</v>
      </c>
      <c r="BS253">
        <v>0</v>
      </c>
      <c r="BT253">
        <v>0</v>
      </c>
      <c r="BU253">
        <v>0</v>
      </c>
      <c r="BV253">
        <v>0</v>
      </c>
      <c r="BW253">
        <v>0</v>
      </c>
      <c r="BX253">
        <v>0</v>
      </c>
      <c r="BY253">
        <v>0</v>
      </c>
      <c r="BZ253">
        <v>0</v>
      </c>
      <c r="CA253">
        <v>0</v>
      </c>
      <c r="CB253">
        <v>0</v>
      </c>
      <c r="CC253">
        <v>0</v>
      </c>
      <c r="CD253">
        <v>0</v>
      </c>
      <c r="CE253">
        <v>0</v>
      </c>
      <c r="CF253">
        <v>0</v>
      </c>
      <c r="CJ253" s="26">
        <v>1</v>
      </c>
      <c r="CL253" s="26">
        <v>1</v>
      </c>
    </row>
    <row r="254" spans="2:90" x14ac:dyDescent="0.25">
      <c r="B254" s="22" t="s">
        <v>125</v>
      </c>
      <c r="C254" s="26">
        <v>1</v>
      </c>
      <c r="D254" s="26">
        <v>1</v>
      </c>
      <c r="E254" s="26">
        <v>1</v>
      </c>
      <c r="F254">
        <v>0</v>
      </c>
      <c r="G254">
        <v>0</v>
      </c>
      <c r="H254">
        <v>0</v>
      </c>
      <c r="I254">
        <v>0</v>
      </c>
      <c r="J254">
        <v>0</v>
      </c>
      <c r="K254">
        <v>0</v>
      </c>
      <c r="L254">
        <v>0</v>
      </c>
      <c r="M254">
        <v>0</v>
      </c>
      <c r="N254">
        <v>0</v>
      </c>
      <c r="O254">
        <v>0</v>
      </c>
      <c r="P254">
        <v>0</v>
      </c>
      <c r="Q254">
        <v>0</v>
      </c>
      <c r="R254">
        <v>0</v>
      </c>
      <c r="S254">
        <v>0</v>
      </c>
      <c r="T254">
        <v>1</v>
      </c>
      <c r="U254">
        <v>0</v>
      </c>
      <c r="V254">
        <v>0</v>
      </c>
      <c r="W254" s="26">
        <v>1</v>
      </c>
      <c r="X254">
        <v>0</v>
      </c>
      <c r="Y254">
        <v>0</v>
      </c>
      <c r="AA254">
        <v>1</v>
      </c>
      <c r="AF254">
        <v>1</v>
      </c>
      <c r="AG254">
        <v>1</v>
      </c>
      <c r="AJ254">
        <v>1</v>
      </c>
      <c r="AK254">
        <v>1</v>
      </c>
      <c r="AL254">
        <v>0</v>
      </c>
      <c r="AM254">
        <v>0</v>
      </c>
      <c r="AN254">
        <v>0</v>
      </c>
      <c r="AO254">
        <v>0</v>
      </c>
      <c r="AP254">
        <v>0</v>
      </c>
      <c r="AQ254">
        <v>0</v>
      </c>
      <c r="AR254">
        <v>0</v>
      </c>
      <c r="AS254">
        <v>0</v>
      </c>
      <c r="AT254">
        <v>1</v>
      </c>
      <c r="AU254">
        <v>0</v>
      </c>
      <c r="AV254">
        <v>0</v>
      </c>
      <c r="AW254">
        <v>1</v>
      </c>
      <c r="AX254">
        <v>0</v>
      </c>
      <c r="AY254">
        <v>0</v>
      </c>
      <c r="AZ254">
        <v>0</v>
      </c>
      <c r="BA254">
        <v>0</v>
      </c>
      <c r="BB254">
        <v>0</v>
      </c>
      <c r="BC254">
        <v>0</v>
      </c>
      <c r="BD254">
        <v>0</v>
      </c>
      <c r="BE254">
        <v>0</v>
      </c>
      <c r="BF254">
        <v>0</v>
      </c>
      <c r="BG254">
        <v>0</v>
      </c>
      <c r="BH254">
        <v>0</v>
      </c>
      <c r="BI254">
        <v>0</v>
      </c>
      <c r="BJ254">
        <v>0</v>
      </c>
      <c r="BK254">
        <v>0</v>
      </c>
      <c r="BL254">
        <v>0</v>
      </c>
      <c r="BM254">
        <v>0</v>
      </c>
      <c r="BN254">
        <v>0</v>
      </c>
      <c r="BO254">
        <v>0</v>
      </c>
      <c r="BP254">
        <v>0</v>
      </c>
      <c r="BQ254">
        <v>0</v>
      </c>
      <c r="BR254">
        <v>0</v>
      </c>
      <c r="BS254">
        <v>0</v>
      </c>
      <c r="BT254">
        <v>0</v>
      </c>
      <c r="BU254">
        <v>0</v>
      </c>
      <c r="BV254">
        <v>0</v>
      </c>
      <c r="BW254">
        <v>0</v>
      </c>
      <c r="BX254">
        <v>0</v>
      </c>
      <c r="BY254">
        <v>0</v>
      </c>
      <c r="BZ254">
        <v>0</v>
      </c>
      <c r="CA254">
        <v>0</v>
      </c>
      <c r="CB254">
        <v>0</v>
      </c>
      <c r="CC254">
        <v>0</v>
      </c>
      <c r="CD254">
        <v>0</v>
      </c>
      <c r="CE254">
        <v>0</v>
      </c>
      <c r="CF254">
        <v>0</v>
      </c>
      <c r="CJ254" s="26">
        <v>1</v>
      </c>
      <c r="CL254" s="26">
        <v>1</v>
      </c>
    </row>
    <row r="255" spans="2:90" x14ac:dyDescent="0.25">
      <c r="B255" s="22" t="s">
        <v>126</v>
      </c>
      <c r="C255" s="26">
        <v>1</v>
      </c>
      <c r="D255" s="26">
        <v>1</v>
      </c>
      <c r="E255" s="26">
        <v>1</v>
      </c>
      <c r="F255">
        <v>0</v>
      </c>
      <c r="G255">
        <v>0</v>
      </c>
      <c r="H255">
        <v>0</v>
      </c>
      <c r="I255">
        <v>0</v>
      </c>
      <c r="J255">
        <v>0</v>
      </c>
      <c r="K255">
        <v>0</v>
      </c>
      <c r="L255">
        <v>0</v>
      </c>
      <c r="M255">
        <v>0</v>
      </c>
      <c r="N255">
        <v>0</v>
      </c>
      <c r="O255">
        <v>0</v>
      </c>
      <c r="P255">
        <v>0</v>
      </c>
      <c r="Q255">
        <v>0</v>
      </c>
      <c r="R255">
        <v>0</v>
      </c>
      <c r="S255">
        <v>0</v>
      </c>
      <c r="T255">
        <v>1</v>
      </c>
      <c r="U255">
        <v>0</v>
      </c>
      <c r="V255">
        <v>0</v>
      </c>
      <c r="W255" s="26">
        <v>1</v>
      </c>
      <c r="X255">
        <v>0</v>
      </c>
      <c r="Y255">
        <v>0</v>
      </c>
      <c r="AA255">
        <v>1</v>
      </c>
      <c r="AF255">
        <v>1</v>
      </c>
      <c r="AG255">
        <v>1</v>
      </c>
      <c r="AJ255">
        <v>1</v>
      </c>
      <c r="AK255">
        <v>1</v>
      </c>
      <c r="AL255">
        <v>0</v>
      </c>
      <c r="AM255">
        <v>0</v>
      </c>
      <c r="AN255">
        <v>0</v>
      </c>
      <c r="AO255">
        <v>0</v>
      </c>
      <c r="AP255">
        <v>0</v>
      </c>
      <c r="AQ255">
        <v>0</v>
      </c>
      <c r="AR255">
        <v>0</v>
      </c>
      <c r="AS255">
        <v>0</v>
      </c>
      <c r="AT255">
        <v>1</v>
      </c>
      <c r="AU255">
        <v>0</v>
      </c>
      <c r="AV255">
        <v>0</v>
      </c>
      <c r="AW255">
        <v>1</v>
      </c>
      <c r="AX255">
        <v>0</v>
      </c>
      <c r="AY255">
        <v>0</v>
      </c>
      <c r="AZ255">
        <v>0</v>
      </c>
      <c r="BA255">
        <v>0</v>
      </c>
      <c r="BB255">
        <v>0</v>
      </c>
      <c r="BC255">
        <v>0</v>
      </c>
      <c r="BD255">
        <v>0</v>
      </c>
      <c r="BE255">
        <v>0</v>
      </c>
      <c r="BF255">
        <v>0</v>
      </c>
      <c r="BG255">
        <v>0</v>
      </c>
      <c r="BH255">
        <v>0</v>
      </c>
      <c r="BI255">
        <v>0</v>
      </c>
      <c r="BJ255">
        <v>0</v>
      </c>
      <c r="BK255">
        <v>0</v>
      </c>
      <c r="BL255">
        <v>0</v>
      </c>
      <c r="BM255">
        <v>0</v>
      </c>
      <c r="BN255">
        <v>0</v>
      </c>
      <c r="BO255">
        <v>0</v>
      </c>
      <c r="BP255">
        <v>0</v>
      </c>
      <c r="BQ255">
        <v>0</v>
      </c>
      <c r="BR255">
        <v>0</v>
      </c>
      <c r="BS255">
        <v>0</v>
      </c>
      <c r="BT255">
        <v>0</v>
      </c>
      <c r="BU255">
        <v>0</v>
      </c>
      <c r="BV255">
        <v>0</v>
      </c>
      <c r="BW255">
        <v>0</v>
      </c>
      <c r="BX255">
        <v>0</v>
      </c>
      <c r="BY255">
        <v>0</v>
      </c>
      <c r="BZ255">
        <v>0</v>
      </c>
      <c r="CA255">
        <v>0</v>
      </c>
      <c r="CB255">
        <v>0</v>
      </c>
      <c r="CC255">
        <v>0</v>
      </c>
      <c r="CD255">
        <v>0</v>
      </c>
      <c r="CE255">
        <v>0</v>
      </c>
      <c r="CF255">
        <v>0</v>
      </c>
      <c r="CJ255" s="26">
        <v>1</v>
      </c>
      <c r="CL255" s="26">
        <v>1</v>
      </c>
    </row>
    <row r="256" spans="2:90" x14ac:dyDescent="0.25">
      <c r="B256" s="20" t="s">
        <v>130</v>
      </c>
      <c r="C256">
        <v>1</v>
      </c>
      <c r="D256">
        <v>0</v>
      </c>
      <c r="E256">
        <v>0</v>
      </c>
      <c r="F256">
        <v>1</v>
      </c>
      <c r="G256">
        <v>1</v>
      </c>
      <c r="H256">
        <v>0</v>
      </c>
      <c r="I256">
        <v>0</v>
      </c>
      <c r="J256">
        <v>0</v>
      </c>
      <c r="K256">
        <v>0</v>
      </c>
      <c r="L256">
        <v>0</v>
      </c>
      <c r="M256">
        <v>0</v>
      </c>
      <c r="N256">
        <v>0</v>
      </c>
      <c r="O256">
        <v>0</v>
      </c>
      <c r="P256">
        <v>0</v>
      </c>
      <c r="Q256">
        <v>0</v>
      </c>
      <c r="R256">
        <v>0</v>
      </c>
      <c r="S256">
        <v>0</v>
      </c>
      <c r="T256">
        <v>0</v>
      </c>
      <c r="U256">
        <v>0</v>
      </c>
      <c r="V256">
        <v>0</v>
      </c>
      <c r="W256">
        <v>1</v>
      </c>
      <c r="X256">
        <v>1</v>
      </c>
      <c r="Y256">
        <v>1</v>
      </c>
      <c r="Z256">
        <v>1</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1</v>
      </c>
      <c r="AU256">
        <v>1</v>
      </c>
      <c r="AV256">
        <v>0</v>
      </c>
      <c r="AW256">
        <v>0</v>
      </c>
      <c r="AX256">
        <v>0</v>
      </c>
      <c r="AY256">
        <v>0</v>
      </c>
      <c r="AZ256">
        <v>0</v>
      </c>
      <c r="BA256">
        <v>0</v>
      </c>
      <c r="BB256">
        <v>0</v>
      </c>
      <c r="BC256">
        <v>0</v>
      </c>
      <c r="BD256">
        <v>0</v>
      </c>
      <c r="BE256">
        <v>0</v>
      </c>
      <c r="BF256">
        <v>0</v>
      </c>
      <c r="BG256">
        <v>0</v>
      </c>
      <c r="BH256">
        <v>0</v>
      </c>
      <c r="BI256">
        <v>0</v>
      </c>
      <c r="BJ256">
        <v>0</v>
      </c>
      <c r="BK256">
        <v>0</v>
      </c>
      <c r="BL256">
        <v>0</v>
      </c>
      <c r="BM256">
        <v>0</v>
      </c>
      <c r="BN256">
        <v>0</v>
      </c>
      <c r="BO256">
        <v>0</v>
      </c>
      <c r="BP256">
        <v>0</v>
      </c>
      <c r="BQ256">
        <v>0</v>
      </c>
      <c r="BR256">
        <v>0</v>
      </c>
      <c r="BS256">
        <v>0</v>
      </c>
      <c r="BT256">
        <v>0</v>
      </c>
      <c r="BU256">
        <v>0</v>
      </c>
      <c r="BV256">
        <v>0</v>
      </c>
      <c r="BW256">
        <v>0</v>
      </c>
      <c r="BX256">
        <v>0</v>
      </c>
      <c r="BY256">
        <v>0</v>
      </c>
      <c r="BZ256">
        <v>0</v>
      </c>
      <c r="CA256">
        <v>0</v>
      </c>
      <c r="CB256">
        <v>0</v>
      </c>
      <c r="CC256">
        <v>0</v>
      </c>
      <c r="CD256">
        <v>0</v>
      </c>
      <c r="CE256">
        <v>0</v>
      </c>
      <c r="CF256">
        <v>0</v>
      </c>
      <c r="CL256" s="26">
        <v>1</v>
      </c>
    </row>
    <row r="257" spans="2:90" x14ac:dyDescent="0.25">
      <c r="B257" s="21" t="s">
        <v>132</v>
      </c>
      <c r="C257">
        <v>1</v>
      </c>
      <c r="D257">
        <v>0</v>
      </c>
      <c r="E257">
        <v>0</v>
      </c>
      <c r="F257">
        <v>0</v>
      </c>
      <c r="G257">
        <v>1</v>
      </c>
      <c r="H257">
        <v>0</v>
      </c>
      <c r="I257">
        <v>0</v>
      </c>
      <c r="J257">
        <v>0</v>
      </c>
      <c r="K257">
        <v>0</v>
      </c>
      <c r="L257">
        <v>0</v>
      </c>
      <c r="M257">
        <v>0</v>
      </c>
      <c r="N257">
        <v>0</v>
      </c>
      <c r="O257">
        <v>0</v>
      </c>
      <c r="P257">
        <v>0</v>
      </c>
      <c r="Q257">
        <v>0</v>
      </c>
      <c r="R257">
        <v>0</v>
      </c>
      <c r="S257">
        <v>0</v>
      </c>
      <c r="T257">
        <v>0</v>
      </c>
      <c r="U257">
        <v>0</v>
      </c>
      <c r="V257">
        <v>0</v>
      </c>
      <c r="W257">
        <v>1</v>
      </c>
      <c r="X257">
        <v>1</v>
      </c>
      <c r="Y257">
        <v>1</v>
      </c>
      <c r="Z257">
        <v>1</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c r="AZ257">
        <v>0</v>
      </c>
      <c r="BA257">
        <v>0</v>
      </c>
      <c r="BB257">
        <v>0</v>
      </c>
      <c r="BC257">
        <v>0</v>
      </c>
      <c r="BD257">
        <v>0</v>
      </c>
      <c r="BE257">
        <v>0</v>
      </c>
      <c r="BF257">
        <v>0</v>
      </c>
      <c r="BG257">
        <v>0</v>
      </c>
      <c r="BH257">
        <v>0</v>
      </c>
      <c r="BI257">
        <v>0</v>
      </c>
      <c r="BJ257">
        <v>0</v>
      </c>
      <c r="BK257">
        <v>0</v>
      </c>
      <c r="BL257">
        <v>0</v>
      </c>
      <c r="BM257">
        <v>0</v>
      </c>
      <c r="BN257">
        <v>0</v>
      </c>
      <c r="BO257">
        <v>0</v>
      </c>
      <c r="BP257">
        <v>0</v>
      </c>
      <c r="BQ257">
        <v>0</v>
      </c>
      <c r="BR257">
        <v>0</v>
      </c>
      <c r="BS257">
        <v>0</v>
      </c>
      <c r="BT257">
        <v>0</v>
      </c>
      <c r="BU257">
        <v>0</v>
      </c>
      <c r="BV257">
        <v>0</v>
      </c>
      <c r="BW257">
        <v>0</v>
      </c>
      <c r="BX257">
        <v>0</v>
      </c>
      <c r="BY257">
        <v>0</v>
      </c>
      <c r="BZ257">
        <v>0</v>
      </c>
      <c r="CA257">
        <v>0</v>
      </c>
      <c r="CB257">
        <v>0</v>
      </c>
      <c r="CC257">
        <v>0</v>
      </c>
      <c r="CD257">
        <v>0</v>
      </c>
      <c r="CE257">
        <v>0</v>
      </c>
      <c r="CF257">
        <v>0</v>
      </c>
      <c r="CL257" s="26">
        <v>1</v>
      </c>
    </row>
    <row r="258" spans="2:90" x14ac:dyDescent="0.25">
      <c r="B258" s="22" t="s">
        <v>135</v>
      </c>
      <c r="C258">
        <v>0</v>
      </c>
      <c r="D258">
        <v>0</v>
      </c>
      <c r="E258">
        <v>0</v>
      </c>
      <c r="F258">
        <v>0</v>
      </c>
      <c r="G258">
        <v>0</v>
      </c>
      <c r="H258">
        <v>0</v>
      </c>
      <c r="I258">
        <v>0</v>
      </c>
      <c r="J258">
        <v>0</v>
      </c>
      <c r="K258">
        <v>0</v>
      </c>
      <c r="L258">
        <v>0</v>
      </c>
      <c r="M258">
        <v>0</v>
      </c>
      <c r="N258">
        <v>0</v>
      </c>
      <c r="O258">
        <v>0</v>
      </c>
      <c r="P258">
        <v>0</v>
      </c>
      <c r="Q258">
        <v>0</v>
      </c>
      <c r="R258">
        <v>0</v>
      </c>
      <c r="S258">
        <v>0</v>
      </c>
      <c r="T258">
        <v>0</v>
      </c>
      <c r="U258">
        <v>0</v>
      </c>
      <c r="V258">
        <v>0</v>
      </c>
      <c r="W258">
        <v>1</v>
      </c>
      <c r="X258">
        <v>1</v>
      </c>
      <c r="Y258">
        <v>1</v>
      </c>
      <c r="Z258">
        <v>1</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c r="AX258">
        <v>0</v>
      </c>
      <c r="AY258">
        <v>0</v>
      </c>
      <c r="AZ258">
        <v>0</v>
      </c>
      <c r="BA258">
        <v>0</v>
      </c>
      <c r="BB258">
        <v>0</v>
      </c>
      <c r="BC258">
        <v>0</v>
      </c>
      <c r="BD258">
        <v>0</v>
      </c>
      <c r="BE258">
        <v>0</v>
      </c>
      <c r="BF258">
        <v>0</v>
      </c>
      <c r="BG258">
        <v>0</v>
      </c>
      <c r="BH258">
        <v>0</v>
      </c>
      <c r="BI258">
        <v>0</v>
      </c>
      <c r="BJ258">
        <v>0</v>
      </c>
      <c r="BK258">
        <v>0</v>
      </c>
      <c r="BL258">
        <v>0</v>
      </c>
      <c r="BM258">
        <v>0</v>
      </c>
      <c r="BN258">
        <v>0</v>
      </c>
      <c r="BO258">
        <v>0</v>
      </c>
      <c r="BP258">
        <v>0</v>
      </c>
      <c r="BQ258">
        <v>0</v>
      </c>
      <c r="BR258">
        <v>0</v>
      </c>
      <c r="BS258">
        <v>0</v>
      </c>
      <c r="BT258">
        <v>0</v>
      </c>
      <c r="BU258">
        <v>0</v>
      </c>
      <c r="BV258">
        <v>0</v>
      </c>
      <c r="BW258">
        <v>0</v>
      </c>
      <c r="BX258">
        <v>0</v>
      </c>
      <c r="BY258">
        <v>0</v>
      </c>
      <c r="BZ258">
        <v>0</v>
      </c>
      <c r="CA258">
        <v>0</v>
      </c>
      <c r="CB258">
        <v>0</v>
      </c>
      <c r="CC258">
        <v>0</v>
      </c>
      <c r="CD258">
        <v>0</v>
      </c>
      <c r="CE258">
        <v>0</v>
      </c>
      <c r="CF258">
        <v>0</v>
      </c>
      <c r="CL258" s="26">
        <v>1</v>
      </c>
    </row>
    <row r="259" spans="2:90" x14ac:dyDescent="0.25">
      <c r="B259" s="22" t="s">
        <v>136</v>
      </c>
      <c r="C259">
        <v>0</v>
      </c>
      <c r="D259">
        <v>0</v>
      </c>
      <c r="E259">
        <v>0</v>
      </c>
      <c r="F259">
        <v>0</v>
      </c>
      <c r="G259">
        <v>0</v>
      </c>
      <c r="H259">
        <v>0</v>
      </c>
      <c r="I259">
        <v>0</v>
      </c>
      <c r="J259">
        <v>0</v>
      </c>
      <c r="K259">
        <v>0</v>
      </c>
      <c r="L259">
        <v>0</v>
      </c>
      <c r="M259">
        <v>0</v>
      </c>
      <c r="N259">
        <v>0</v>
      </c>
      <c r="O259">
        <v>0</v>
      </c>
      <c r="P259">
        <v>0</v>
      </c>
      <c r="Q259">
        <v>0</v>
      </c>
      <c r="R259">
        <v>0</v>
      </c>
      <c r="S259">
        <v>0</v>
      </c>
      <c r="T259">
        <v>0</v>
      </c>
      <c r="U259">
        <v>0</v>
      </c>
      <c r="V259">
        <v>0</v>
      </c>
      <c r="W259">
        <v>1</v>
      </c>
      <c r="X259">
        <v>1</v>
      </c>
      <c r="Y259">
        <v>1</v>
      </c>
      <c r="Z259">
        <v>1</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0</v>
      </c>
      <c r="AX259">
        <v>0</v>
      </c>
      <c r="AY259">
        <v>0</v>
      </c>
      <c r="AZ259">
        <v>0</v>
      </c>
      <c r="BA259">
        <v>0</v>
      </c>
      <c r="BB259">
        <v>0</v>
      </c>
      <c r="BC259">
        <v>0</v>
      </c>
      <c r="BD259">
        <v>0</v>
      </c>
      <c r="BE259">
        <v>0</v>
      </c>
      <c r="BF259">
        <v>0</v>
      </c>
      <c r="BG259">
        <v>0</v>
      </c>
      <c r="BH259">
        <v>0</v>
      </c>
      <c r="BI259">
        <v>0</v>
      </c>
      <c r="BJ259">
        <v>0</v>
      </c>
      <c r="BK259">
        <v>0</v>
      </c>
      <c r="BL259">
        <v>0</v>
      </c>
      <c r="BM259">
        <v>0</v>
      </c>
      <c r="BN259">
        <v>0</v>
      </c>
      <c r="BO259">
        <v>0</v>
      </c>
      <c r="BP259">
        <v>0</v>
      </c>
      <c r="BQ259">
        <v>0</v>
      </c>
      <c r="BR259">
        <v>0</v>
      </c>
      <c r="BS259">
        <v>0</v>
      </c>
      <c r="BT259">
        <v>0</v>
      </c>
      <c r="BU259">
        <v>0</v>
      </c>
      <c r="BV259">
        <v>0</v>
      </c>
      <c r="BW259">
        <v>0</v>
      </c>
      <c r="BX259">
        <v>0</v>
      </c>
      <c r="BY259">
        <v>0</v>
      </c>
      <c r="BZ259">
        <v>0</v>
      </c>
      <c r="CA259">
        <v>0</v>
      </c>
      <c r="CB259">
        <v>0</v>
      </c>
      <c r="CC259">
        <v>0</v>
      </c>
      <c r="CD259">
        <v>0</v>
      </c>
      <c r="CE259">
        <v>0</v>
      </c>
      <c r="CF259">
        <v>0</v>
      </c>
      <c r="CL259" s="26">
        <v>1</v>
      </c>
    </row>
    <row r="260" spans="2:90" x14ac:dyDescent="0.25">
      <c r="B260" s="23" t="s">
        <v>137</v>
      </c>
      <c r="C260">
        <v>0</v>
      </c>
      <c r="D260">
        <v>0</v>
      </c>
      <c r="E260">
        <v>0</v>
      </c>
      <c r="F260">
        <v>0</v>
      </c>
      <c r="G260">
        <v>0</v>
      </c>
      <c r="H260">
        <v>0</v>
      </c>
      <c r="I260">
        <v>0</v>
      </c>
      <c r="J260">
        <v>0</v>
      </c>
      <c r="K260">
        <v>0</v>
      </c>
      <c r="L260">
        <v>0</v>
      </c>
      <c r="M260">
        <v>0</v>
      </c>
      <c r="N260">
        <v>0</v>
      </c>
      <c r="O260">
        <v>0</v>
      </c>
      <c r="P260">
        <v>0</v>
      </c>
      <c r="Q260">
        <v>0</v>
      </c>
      <c r="R260">
        <v>0</v>
      </c>
      <c r="S260">
        <v>0</v>
      </c>
      <c r="T260">
        <v>0</v>
      </c>
      <c r="U260">
        <v>0</v>
      </c>
      <c r="V260">
        <v>0</v>
      </c>
      <c r="W260">
        <v>1</v>
      </c>
      <c r="X260">
        <v>1</v>
      </c>
      <c r="Y260">
        <v>1</v>
      </c>
      <c r="Z260">
        <v>1</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0</v>
      </c>
      <c r="BF260">
        <v>0</v>
      </c>
      <c r="BG260">
        <v>0</v>
      </c>
      <c r="BH260">
        <v>0</v>
      </c>
      <c r="BI260">
        <v>0</v>
      </c>
      <c r="BJ260">
        <v>0</v>
      </c>
      <c r="BK260">
        <v>0</v>
      </c>
      <c r="BL260">
        <v>0</v>
      </c>
      <c r="BM260">
        <v>0</v>
      </c>
      <c r="BN260">
        <v>0</v>
      </c>
      <c r="BO260">
        <v>0</v>
      </c>
      <c r="BP260">
        <v>0</v>
      </c>
      <c r="BQ260">
        <v>0</v>
      </c>
      <c r="BR260">
        <v>0</v>
      </c>
      <c r="BS260">
        <v>0</v>
      </c>
      <c r="BT260">
        <v>0</v>
      </c>
      <c r="BU260">
        <v>0</v>
      </c>
      <c r="BV260">
        <v>0</v>
      </c>
      <c r="BW260">
        <v>0</v>
      </c>
      <c r="BX260">
        <v>0</v>
      </c>
      <c r="BY260">
        <v>0</v>
      </c>
      <c r="BZ260">
        <v>0</v>
      </c>
      <c r="CA260">
        <v>0</v>
      </c>
      <c r="CB260">
        <v>0</v>
      </c>
      <c r="CC260">
        <v>0</v>
      </c>
      <c r="CD260">
        <v>0</v>
      </c>
      <c r="CE260">
        <v>0</v>
      </c>
      <c r="CF260">
        <v>0</v>
      </c>
      <c r="CL260" s="26">
        <v>1</v>
      </c>
    </row>
    <row r="261" spans="2:90" x14ac:dyDescent="0.25">
      <c r="B261" s="23" t="s">
        <v>138</v>
      </c>
      <c r="C261">
        <v>0</v>
      </c>
      <c r="D261">
        <v>0</v>
      </c>
      <c r="E261">
        <v>0</v>
      </c>
      <c r="F261">
        <v>0</v>
      </c>
      <c r="G261">
        <v>0</v>
      </c>
      <c r="H261">
        <v>0</v>
      </c>
      <c r="I261">
        <v>0</v>
      </c>
      <c r="J261">
        <v>0</v>
      </c>
      <c r="K261">
        <v>0</v>
      </c>
      <c r="L261">
        <v>0</v>
      </c>
      <c r="M261">
        <v>0</v>
      </c>
      <c r="N261">
        <v>0</v>
      </c>
      <c r="O261">
        <v>0</v>
      </c>
      <c r="P261">
        <v>0</v>
      </c>
      <c r="Q261">
        <v>0</v>
      </c>
      <c r="R261">
        <v>0</v>
      </c>
      <c r="S261">
        <v>0</v>
      </c>
      <c r="T261">
        <v>0</v>
      </c>
      <c r="U261">
        <v>0</v>
      </c>
      <c r="V261">
        <v>0</v>
      </c>
      <c r="W261">
        <v>1</v>
      </c>
      <c r="X261">
        <v>1</v>
      </c>
      <c r="Y261">
        <v>1</v>
      </c>
      <c r="Z261">
        <v>1</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0</v>
      </c>
      <c r="BE261">
        <v>0</v>
      </c>
      <c r="BF261">
        <v>0</v>
      </c>
      <c r="BG261">
        <v>0</v>
      </c>
      <c r="BH261">
        <v>0</v>
      </c>
      <c r="BI261">
        <v>0</v>
      </c>
      <c r="BJ261">
        <v>0</v>
      </c>
      <c r="BK261">
        <v>0</v>
      </c>
      <c r="BL261">
        <v>0</v>
      </c>
      <c r="BM261">
        <v>0</v>
      </c>
      <c r="BN261">
        <v>0</v>
      </c>
      <c r="BO261">
        <v>0</v>
      </c>
      <c r="BP261">
        <v>0</v>
      </c>
      <c r="BQ261">
        <v>0</v>
      </c>
      <c r="BR261">
        <v>0</v>
      </c>
      <c r="BS261">
        <v>0</v>
      </c>
      <c r="BT261">
        <v>0</v>
      </c>
      <c r="BU261">
        <v>0</v>
      </c>
      <c r="BV261">
        <v>0</v>
      </c>
      <c r="BW261">
        <v>0</v>
      </c>
      <c r="BX261">
        <v>0</v>
      </c>
      <c r="BY261">
        <v>0</v>
      </c>
      <c r="BZ261">
        <v>0</v>
      </c>
      <c r="CA261">
        <v>0</v>
      </c>
      <c r="CB261">
        <v>0</v>
      </c>
      <c r="CC261">
        <v>0</v>
      </c>
      <c r="CD261">
        <v>0</v>
      </c>
      <c r="CE261">
        <v>0</v>
      </c>
      <c r="CF261">
        <v>0</v>
      </c>
      <c r="CL261" s="26">
        <v>1</v>
      </c>
    </row>
    <row r="262" spans="2:90" x14ac:dyDescent="0.25">
      <c r="B262" s="22" t="s">
        <v>139</v>
      </c>
      <c r="C262">
        <v>0</v>
      </c>
      <c r="D262">
        <v>0</v>
      </c>
      <c r="E262">
        <v>0</v>
      </c>
      <c r="F262">
        <v>0</v>
      </c>
      <c r="G262">
        <v>0</v>
      </c>
      <c r="H262">
        <v>0</v>
      </c>
      <c r="I262">
        <v>0</v>
      </c>
      <c r="J262">
        <v>0</v>
      </c>
      <c r="K262">
        <v>0</v>
      </c>
      <c r="L262">
        <v>0</v>
      </c>
      <c r="M262">
        <v>0</v>
      </c>
      <c r="N262">
        <v>0</v>
      </c>
      <c r="O262">
        <v>0</v>
      </c>
      <c r="P262">
        <v>0</v>
      </c>
      <c r="Q262">
        <v>0</v>
      </c>
      <c r="R262">
        <v>0</v>
      </c>
      <c r="S262">
        <v>0</v>
      </c>
      <c r="T262">
        <v>0</v>
      </c>
      <c r="U262">
        <v>0</v>
      </c>
      <c r="V262">
        <v>0</v>
      </c>
      <c r="W262">
        <v>1</v>
      </c>
      <c r="X262">
        <v>0</v>
      </c>
      <c r="Y262">
        <v>1</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0</v>
      </c>
      <c r="CE262">
        <v>0</v>
      </c>
      <c r="CF262">
        <v>0</v>
      </c>
      <c r="CL262" s="26">
        <v>1</v>
      </c>
    </row>
    <row r="263" spans="2:90" x14ac:dyDescent="0.25">
      <c r="B263" s="23" t="s">
        <v>140</v>
      </c>
      <c r="C263">
        <v>0</v>
      </c>
      <c r="D263">
        <v>0</v>
      </c>
      <c r="E263">
        <v>0</v>
      </c>
      <c r="F263">
        <v>0</v>
      </c>
      <c r="G263">
        <v>0</v>
      </c>
      <c r="H263">
        <v>0</v>
      </c>
      <c r="I263">
        <v>0</v>
      </c>
      <c r="J263">
        <v>0</v>
      </c>
      <c r="K263">
        <v>0</v>
      </c>
      <c r="L263">
        <v>0</v>
      </c>
      <c r="M263">
        <v>0</v>
      </c>
      <c r="N263">
        <v>0</v>
      </c>
      <c r="O263">
        <v>0</v>
      </c>
      <c r="P263">
        <v>0</v>
      </c>
      <c r="Q263">
        <v>0</v>
      </c>
      <c r="R263">
        <v>0</v>
      </c>
      <c r="S263">
        <v>0</v>
      </c>
      <c r="T263">
        <v>0</v>
      </c>
      <c r="U263">
        <v>0</v>
      </c>
      <c r="V263">
        <v>0</v>
      </c>
      <c r="W263">
        <v>1</v>
      </c>
      <c r="X263">
        <v>0</v>
      </c>
      <c r="Y263">
        <v>1</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c r="BI263">
        <v>0</v>
      </c>
      <c r="BJ263">
        <v>0</v>
      </c>
      <c r="BK263">
        <v>0</v>
      </c>
      <c r="BL263">
        <v>0</v>
      </c>
      <c r="BM263">
        <v>0</v>
      </c>
      <c r="BN263">
        <v>0</v>
      </c>
      <c r="BO263">
        <v>0</v>
      </c>
      <c r="BP263">
        <v>0</v>
      </c>
      <c r="BQ263">
        <v>0</v>
      </c>
      <c r="BR263">
        <v>0</v>
      </c>
      <c r="BS263">
        <v>0</v>
      </c>
      <c r="BT263">
        <v>0</v>
      </c>
      <c r="BU263">
        <v>0</v>
      </c>
      <c r="BV263">
        <v>0</v>
      </c>
      <c r="BW263">
        <v>0</v>
      </c>
      <c r="BX263">
        <v>0</v>
      </c>
      <c r="BY263">
        <v>0</v>
      </c>
      <c r="BZ263">
        <v>0</v>
      </c>
      <c r="CA263">
        <v>0</v>
      </c>
      <c r="CB263">
        <v>0</v>
      </c>
      <c r="CC263">
        <v>0</v>
      </c>
      <c r="CD263">
        <v>0</v>
      </c>
      <c r="CE263">
        <v>0</v>
      </c>
      <c r="CF263">
        <v>0</v>
      </c>
      <c r="CL263" s="26">
        <v>1</v>
      </c>
    </row>
    <row r="264" spans="2:90" x14ac:dyDescent="0.25">
      <c r="B264" s="23" t="s">
        <v>141</v>
      </c>
      <c r="C264">
        <v>0</v>
      </c>
      <c r="D264">
        <v>0</v>
      </c>
      <c r="E264">
        <v>0</v>
      </c>
      <c r="F264">
        <v>0</v>
      </c>
      <c r="G264">
        <v>0</v>
      </c>
      <c r="H264">
        <v>0</v>
      </c>
      <c r="I264">
        <v>0</v>
      </c>
      <c r="J264">
        <v>0</v>
      </c>
      <c r="K264">
        <v>0</v>
      </c>
      <c r="L264">
        <v>0</v>
      </c>
      <c r="M264">
        <v>0</v>
      </c>
      <c r="N264">
        <v>0</v>
      </c>
      <c r="O264">
        <v>0</v>
      </c>
      <c r="P264">
        <v>0</v>
      </c>
      <c r="Q264">
        <v>0</v>
      </c>
      <c r="R264">
        <v>0</v>
      </c>
      <c r="S264">
        <v>0</v>
      </c>
      <c r="T264">
        <v>0</v>
      </c>
      <c r="U264">
        <v>0</v>
      </c>
      <c r="V264">
        <v>0</v>
      </c>
      <c r="W264">
        <v>1</v>
      </c>
      <c r="X264">
        <v>0</v>
      </c>
      <c r="Y264">
        <v>1</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0</v>
      </c>
      <c r="BI264">
        <v>0</v>
      </c>
      <c r="BJ264">
        <v>0</v>
      </c>
      <c r="BK264">
        <v>0</v>
      </c>
      <c r="BL264">
        <v>0</v>
      </c>
      <c r="BM264">
        <v>0</v>
      </c>
      <c r="BN264">
        <v>0</v>
      </c>
      <c r="BO264">
        <v>0</v>
      </c>
      <c r="BP264">
        <v>0</v>
      </c>
      <c r="BQ264">
        <v>0</v>
      </c>
      <c r="BR264">
        <v>0</v>
      </c>
      <c r="BS264">
        <v>0</v>
      </c>
      <c r="BT264">
        <v>0</v>
      </c>
      <c r="BU264">
        <v>0</v>
      </c>
      <c r="BV264">
        <v>0</v>
      </c>
      <c r="BW264">
        <v>0</v>
      </c>
      <c r="BX264">
        <v>0</v>
      </c>
      <c r="BY264">
        <v>0</v>
      </c>
      <c r="BZ264">
        <v>0</v>
      </c>
      <c r="CA264">
        <v>0</v>
      </c>
      <c r="CB264">
        <v>0</v>
      </c>
      <c r="CC264">
        <v>0</v>
      </c>
      <c r="CD264">
        <v>0</v>
      </c>
      <c r="CE264">
        <v>0</v>
      </c>
      <c r="CF264">
        <v>0</v>
      </c>
      <c r="CL264" s="26">
        <v>1</v>
      </c>
    </row>
    <row r="265" spans="2:90" x14ac:dyDescent="0.25">
      <c r="B265" s="22" t="s">
        <v>142</v>
      </c>
      <c r="C265">
        <v>1</v>
      </c>
      <c r="D265">
        <v>0</v>
      </c>
      <c r="E265">
        <v>0</v>
      </c>
      <c r="F265">
        <v>0</v>
      </c>
      <c r="G265">
        <v>1</v>
      </c>
      <c r="H265">
        <v>0</v>
      </c>
      <c r="I265">
        <v>0</v>
      </c>
      <c r="J265">
        <v>0</v>
      </c>
      <c r="K265">
        <v>0</v>
      </c>
      <c r="L265">
        <v>0</v>
      </c>
      <c r="M265">
        <v>0</v>
      </c>
      <c r="N265">
        <v>0</v>
      </c>
      <c r="O265">
        <v>0</v>
      </c>
      <c r="P265">
        <v>0</v>
      </c>
      <c r="Q265">
        <v>0</v>
      </c>
      <c r="R265">
        <v>0</v>
      </c>
      <c r="S265">
        <v>0</v>
      </c>
      <c r="T265">
        <v>0</v>
      </c>
      <c r="U265">
        <v>0</v>
      </c>
      <c r="V265">
        <v>0</v>
      </c>
      <c r="W265">
        <v>1</v>
      </c>
      <c r="X265">
        <v>0</v>
      </c>
      <c r="Y265">
        <v>1</v>
      </c>
      <c r="Z265">
        <v>1</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BL265">
        <v>0</v>
      </c>
      <c r="BM265">
        <v>0</v>
      </c>
      <c r="BN265">
        <v>0</v>
      </c>
      <c r="BO265">
        <v>0</v>
      </c>
      <c r="BP265">
        <v>0</v>
      </c>
      <c r="BQ265">
        <v>0</v>
      </c>
      <c r="BR265">
        <v>0</v>
      </c>
      <c r="BS265">
        <v>0</v>
      </c>
      <c r="BT265">
        <v>0</v>
      </c>
      <c r="BU265">
        <v>0</v>
      </c>
      <c r="BV265">
        <v>0</v>
      </c>
      <c r="BW265">
        <v>0</v>
      </c>
      <c r="BX265">
        <v>0</v>
      </c>
      <c r="BY265">
        <v>0</v>
      </c>
      <c r="BZ265">
        <v>0</v>
      </c>
      <c r="CA265">
        <v>0</v>
      </c>
      <c r="CB265">
        <v>0</v>
      </c>
      <c r="CC265">
        <v>0</v>
      </c>
      <c r="CD265">
        <v>0</v>
      </c>
      <c r="CE265">
        <v>0</v>
      </c>
      <c r="CF265">
        <v>0</v>
      </c>
      <c r="CL265" s="26">
        <v>1</v>
      </c>
    </row>
    <row r="266" spans="2:90" x14ac:dyDescent="0.25">
      <c r="B266" s="21" t="s">
        <v>143</v>
      </c>
      <c r="C266">
        <v>1</v>
      </c>
      <c r="D266">
        <v>0</v>
      </c>
      <c r="E266">
        <v>0</v>
      </c>
      <c r="F266">
        <v>1</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1</v>
      </c>
      <c r="AU266">
        <v>1</v>
      </c>
      <c r="AV266">
        <v>0</v>
      </c>
      <c r="AW266">
        <v>0</v>
      </c>
      <c r="AX266">
        <v>0</v>
      </c>
      <c r="AY266">
        <v>0</v>
      </c>
      <c r="AZ266">
        <v>0</v>
      </c>
      <c r="BA266">
        <v>0</v>
      </c>
      <c r="BB266">
        <v>0</v>
      </c>
      <c r="BC266">
        <v>0</v>
      </c>
      <c r="BD266">
        <v>0</v>
      </c>
      <c r="BE266">
        <v>0</v>
      </c>
      <c r="BF266">
        <v>0</v>
      </c>
      <c r="BG266">
        <v>0</v>
      </c>
      <c r="BH266">
        <v>0</v>
      </c>
      <c r="BI266">
        <v>0</v>
      </c>
      <c r="BJ266">
        <v>0</v>
      </c>
      <c r="BK266">
        <v>0</v>
      </c>
      <c r="BL266">
        <v>0</v>
      </c>
      <c r="BM266">
        <v>0</v>
      </c>
      <c r="BN266">
        <v>0</v>
      </c>
      <c r="BO266">
        <v>0</v>
      </c>
      <c r="BP266">
        <v>0</v>
      </c>
      <c r="BQ266">
        <v>0</v>
      </c>
      <c r="BR266">
        <v>0</v>
      </c>
      <c r="BS266">
        <v>0</v>
      </c>
      <c r="BT266">
        <v>0</v>
      </c>
      <c r="BU266">
        <v>0</v>
      </c>
      <c r="BV266">
        <v>0</v>
      </c>
      <c r="BW266">
        <v>0</v>
      </c>
      <c r="BX266">
        <v>0</v>
      </c>
      <c r="BY266">
        <v>0</v>
      </c>
      <c r="BZ266">
        <v>0</v>
      </c>
      <c r="CA266">
        <v>0</v>
      </c>
      <c r="CB266">
        <v>0</v>
      </c>
      <c r="CC266">
        <v>0</v>
      </c>
      <c r="CD266">
        <v>0</v>
      </c>
      <c r="CE266">
        <v>0</v>
      </c>
      <c r="CF266">
        <v>0</v>
      </c>
      <c r="CL266" s="26">
        <v>1</v>
      </c>
    </row>
    <row r="267" spans="2:90" x14ac:dyDescent="0.25">
      <c r="B267" s="21" t="s">
        <v>144</v>
      </c>
      <c r="C267">
        <v>1</v>
      </c>
      <c r="D267">
        <v>0</v>
      </c>
      <c r="E267">
        <v>0</v>
      </c>
      <c r="F267">
        <v>1</v>
      </c>
      <c r="G267">
        <v>1</v>
      </c>
      <c r="H267">
        <v>0</v>
      </c>
      <c r="I267">
        <v>0</v>
      </c>
      <c r="J267">
        <v>0</v>
      </c>
      <c r="K267">
        <v>0</v>
      </c>
      <c r="L267">
        <v>0</v>
      </c>
      <c r="M267">
        <v>0</v>
      </c>
      <c r="N267">
        <v>0</v>
      </c>
      <c r="O267">
        <v>0</v>
      </c>
      <c r="P267">
        <v>0</v>
      </c>
      <c r="Q267">
        <v>0</v>
      </c>
      <c r="R267">
        <v>0</v>
      </c>
      <c r="S267">
        <v>0</v>
      </c>
      <c r="T267">
        <v>0</v>
      </c>
      <c r="U267">
        <v>0</v>
      </c>
      <c r="V267">
        <v>0</v>
      </c>
      <c r="W267">
        <v>1</v>
      </c>
      <c r="X267">
        <v>1</v>
      </c>
      <c r="Y267">
        <v>1</v>
      </c>
      <c r="Z267">
        <v>1</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c r="BS267">
        <v>0</v>
      </c>
      <c r="BT267">
        <v>0</v>
      </c>
      <c r="BU267">
        <v>0</v>
      </c>
      <c r="BV267">
        <v>0</v>
      </c>
      <c r="BW267">
        <v>0</v>
      </c>
      <c r="BX267">
        <v>0</v>
      </c>
      <c r="BY267">
        <v>0</v>
      </c>
      <c r="BZ267">
        <v>0</v>
      </c>
      <c r="CA267">
        <v>0</v>
      </c>
      <c r="CB267">
        <v>0</v>
      </c>
      <c r="CC267">
        <v>0</v>
      </c>
      <c r="CD267">
        <v>0</v>
      </c>
      <c r="CE267">
        <v>0</v>
      </c>
      <c r="CF267">
        <v>0</v>
      </c>
      <c r="CL267" s="26">
        <v>1</v>
      </c>
    </row>
    <row r="268" spans="2:90" x14ac:dyDescent="0.25">
      <c r="B268" s="21" t="s">
        <v>145</v>
      </c>
      <c r="C268">
        <v>0</v>
      </c>
      <c r="D268">
        <v>0</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0</v>
      </c>
      <c r="BM268">
        <v>0</v>
      </c>
      <c r="BN268">
        <v>0</v>
      </c>
      <c r="BO268">
        <v>0</v>
      </c>
      <c r="BP268">
        <v>0</v>
      </c>
      <c r="BQ268">
        <v>0</v>
      </c>
      <c r="BR268">
        <v>0</v>
      </c>
      <c r="BS268">
        <v>0</v>
      </c>
      <c r="BT268">
        <v>0</v>
      </c>
      <c r="BU268">
        <v>0</v>
      </c>
      <c r="BV268">
        <v>0</v>
      </c>
      <c r="BW268">
        <v>0</v>
      </c>
      <c r="BX268">
        <v>0</v>
      </c>
      <c r="BY268">
        <v>0</v>
      </c>
      <c r="BZ268">
        <v>0</v>
      </c>
      <c r="CA268">
        <v>0</v>
      </c>
      <c r="CB268">
        <v>0</v>
      </c>
      <c r="CC268">
        <v>0</v>
      </c>
      <c r="CD268">
        <v>0</v>
      </c>
      <c r="CE268">
        <v>0</v>
      </c>
      <c r="CF268">
        <v>0</v>
      </c>
      <c r="CL268" s="26">
        <v>0</v>
      </c>
    </row>
    <row r="269" spans="2:90" x14ac:dyDescent="0.25">
      <c r="B269" s="20" t="s">
        <v>146</v>
      </c>
      <c r="C269">
        <v>0</v>
      </c>
      <c r="D269">
        <v>0</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1</v>
      </c>
      <c r="AY269">
        <v>1</v>
      </c>
      <c r="AZ269">
        <v>0</v>
      </c>
      <c r="BA269">
        <v>1</v>
      </c>
      <c r="BB269">
        <v>1</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c r="CF269">
        <v>0</v>
      </c>
      <c r="CL269" s="26">
        <v>0</v>
      </c>
    </row>
    <row r="270" spans="2:90" x14ac:dyDescent="0.25">
      <c r="B270" s="20" t="s">
        <v>148</v>
      </c>
      <c r="C270">
        <v>0</v>
      </c>
      <c r="D270">
        <v>0</v>
      </c>
      <c r="E270">
        <v>0</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1</v>
      </c>
      <c r="AY270">
        <v>1</v>
      </c>
      <c r="AZ270">
        <v>1</v>
      </c>
      <c r="BA270">
        <v>1</v>
      </c>
      <c r="BB270">
        <v>1</v>
      </c>
      <c r="BC270">
        <v>0</v>
      </c>
      <c r="BD270">
        <v>0</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0</v>
      </c>
      <c r="BZ270">
        <v>0</v>
      </c>
      <c r="CA270">
        <v>0</v>
      </c>
      <c r="CB270">
        <v>0</v>
      </c>
      <c r="CC270">
        <v>0</v>
      </c>
      <c r="CD270">
        <v>0</v>
      </c>
      <c r="CE270">
        <v>0</v>
      </c>
      <c r="CF270">
        <v>0</v>
      </c>
      <c r="CL270" s="26">
        <v>1</v>
      </c>
    </row>
    <row r="271" spans="2:90" x14ac:dyDescent="0.25">
      <c r="B271" s="20" t="s">
        <v>150</v>
      </c>
      <c r="C271">
        <v>0</v>
      </c>
      <c r="D271">
        <v>0</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c r="AU271">
        <v>0</v>
      </c>
      <c r="AV271">
        <v>0</v>
      </c>
      <c r="AW271">
        <v>0</v>
      </c>
      <c r="AX271">
        <v>1</v>
      </c>
      <c r="AY271">
        <v>0</v>
      </c>
      <c r="AZ271">
        <v>0</v>
      </c>
      <c r="BA271">
        <v>1</v>
      </c>
      <c r="BB271">
        <v>1</v>
      </c>
      <c r="BC271">
        <v>0</v>
      </c>
      <c r="BD271">
        <v>0</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0</v>
      </c>
      <c r="BX271">
        <v>0</v>
      </c>
      <c r="BY271">
        <v>0</v>
      </c>
      <c r="BZ271">
        <v>0</v>
      </c>
      <c r="CA271">
        <v>0</v>
      </c>
      <c r="CB271">
        <v>0</v>
      </c>
      <c r="CC271">
        <v>0</v>
      </c>
      <c r="CD271">
        <v>0</v>
      </c>
      <c r="CE271">
        <v>0</v>
      </c>
      <c r="CF271">
        <v>0</v>
      </c>
      <c r="CL271" s="26">
        <v>0</v>
      </c>
    </row>
    <row r="272" spans="2:90" x14ac:dyDescent="0.25">
      <c r="B272" s="20" t="s">
        <v>152</v>
      </c>
      <c r="C272">
        <v>1</v>
      </c>
      <c r="D272">
        <v>0</v>
      </c>
      <c r="E272">
        <v>1</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1</v>
      </c>
      <c r="AU272">
        <v>0</v>
      </c>
      <c r="AV272">
        <v>0</v>
      </c>
      <c r="AW272">
        <v>1</v>
      </c>
      <c r="AX272">
        <v>1</v>
      </c>
      <c r="AY272">
        <v>0</v>
      </c>
      <c r="AZ272">
        <v>0</v>
      </c>
      <c r="BA272">
        <v>1</v>
      </c>
      <c r="BB272">
        <v>1</v>
      </c>
      <c r="BC272">
        <v>1</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0</v>
      </c>
      <c r="BW272">
        <v>0</v>
      </c>
      <c r="BX272">
        <v>0</v>
      </c>
      <c r="BY272">
        <v>0</v>
      </c>
      <c r="BZ272">
        <v>0</v>
      </c>
      <c r="CA272">
        <v>0</v>
      </c>
      <c r="CB272">
        <v>0</v>
      </c>
      <c r="CC272">
        <v>0</v>
      </c>
      <c r="CD272">
        <v>0</v>
      </c>
      <c r="CE272">
        <v>0</v>
      </c>
      <c r="CF272">
        <v>0</v>
      </c>
      <c r="CL272" s="26">
        <v>0</v>
      </c>
    </row>
    <row r="273" spans="2:90" x14ac:dyDescent="0.25">
      <c r="B273" s="20" t="s">
        <v>154</v>
      </c>
      <c r="C273">
        <v>1</v>
      </c>
      <c r="D273">
        <v>0</v>
      </c>
      <c r="E273">
        <v>1</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0</v>
      </c>
      <c r="CC273">
        <v>0</v>
      </c>
      <c r="CD273">
        <v>0</v>
      </c>
      <c r="CE273">
        <v>0</v>
      </c>
      <c r="CF273">
        <v>0</v>
      </c>
      <c r="CL273" s="26">
        <v>0</v>
      </c>
    </row>
    <row r="274" spans="2:90" x14ac:dyDescent="0.25">
      <c r="B274" s="20" t="s">
        <v>155</v>
      </c>
      <c r="C274">
        <v>0</v>
      </c>
      <c r="D274">
        <v>0</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1</v>
      </c>
      <c r="AB274">
        <v>1</v>
      </c>
      <c r="AC274">
        <v>1</v>
      </c>
      <c r="AD274">
        <v>1</v>
      </c>
      <c r="AE274">
        <v>1</v>
      </c>
      <c r="AF274">
        <v>1</v>
      </c>
      <c r="AG274">
        <v>1</v>
      </c>
      <c r="AH274">
        <v>1</v>
      </c>
      <c r="AI274">
        <v>1</v>
      </c>
      <c r="AJ274">
        <v>1</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0</v>
      </c>
      <c r="BR274">
        <v>0</v>
      </c>
      <c r="BS274">
        <v>0</v>
      </c>
      <c r="BT274">
        <v>0</v>
      </c>
      <c r="BU274">
        <v>0</v>
      </c>
      <c r="BV274">
        <v>0</v>
      </c>
      <c r="BW274">
        <v>0</v>
      </c>
      <c r="BX274">
        <v>0</v>
      </c>
      <c r="BY274">
        <v>0</v>
      </c>
      <c r="BZ274">
        <v>0</v>
      </c>
      <c r="CA274">
        <v>0</v>
      </c>
      <c r="CB274">
        <v>0</v>
      </c>
      <c r="CC274">
        <v>0</v>
      </c>
      <c r="CD274">
        <v>0</v>
      </c>
      <c r="CE274">
        <v>0</v>
      </c>
      <c r="CF274">
        <v>0</v>
      </c>
      <c r="CL274" s="26">
        <v>1</v>
      </c>
    </row>
    <row r="275" spans="2:90" x14ac:dyDescent="0.25">
      <c r="B275" s="21" t="s">
        <v>157</v>
      </c>
      <c r="C275">
        <v>0</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1</v>
      </c>
      <c r="AB275">
        <v>1</v>
      </c>
      <c r="AC275">
        <v>1</v>
      </c>
      <c r="AD275">
        <v>1</v>
      </c>
      <c r="AE275">
        <v>1</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L275" s="26">
        <v>1</v>
      </c>
    </row>
    <row r="276" spans="2:90" x14ac:dyDescent="0.25">
      <c r="B276" s="21" t="s">
        <v>158</v>
      </c>
      <c r="C276">
        <v>0</v>
      </c>
      <c r="D276">
        <v>0</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1</v>
      </c>
      <c r="AB276">
        <v>0</v>
      </c>
      <c r="AC276">
        <v>0</v>
      </c>
      <c r="AD276">
        <v>0</v>
      </c>
      <c r="AE276">
        <v>0</v>
      </c>
      <c r="AF276">
        <v>1</v>
      </c>
      <c r="AG276">
        <v>1</v>
      </c>
      <c r="AH276">
        <v>1</v>
      </c>
      <c r="AI276">
        <v>1</v>
      </c>
      <c r="AJ276">
        <v>1</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c r="BT276">
        <v>0</v>
      </c>
      <c r="BU276">
        <v>0</v>
      </c>
      <c r="BV276">
        <v>0</v>
      </c>
      <c r="BW276">
        <v>0</v>
      </c>
      <c r="BX276">
        <v>0</v>
      </c>
      <c r="BY276">
        <v>0</v>
      </c>
      <c r="BZ276">
        <v>0</v>
      </c>
      <c r="CA276">
        <v>0</v>
      </c>
      <c r="CB276">
        <v>0</v>
      </c>
      <c r="CC276">
        <v>0</v>
      </c>
      <c r="CD276">
        <v>0</v>
      </c>
      <c r="CE276">
        <v>0</v>
      </c>
      <c r="CF276">
        <v>0</v>
      </c>
      <c r="CL276" s="26">
        <v>1</v>
      </c>
    </row>
    <row r="277" spans="2:90" x14ac:dyDescent="0.25">
      <c r="B277" s="21" t="s">
        <v>115</v>
      </c>
      <c r="C277">
        <v>0</v>
      </c>
      <c r="D277">
        <v>0</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1</v>
      </c>
      <c r="AB277">
        <v>1</v>
      </c>
      <c r="AC277">
        <v>1</v>
      </c>
      <c r="AD277">
        <v>0</v>
      </c>
      <c r="AE277">
        <v>1</v>
      </c>
      <c r="AF277">
        <v>1</v>
      </c>
      <c r="AG277">
        <v>1</v>
      </c>
      <c r="AH277">
        <v>1</v>
      </c>
      <c r="AI277">
        <v>1</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0</v>
      </c>
      <c r="BP277">
        <v>0</v>
      </c>
      <c r="BQ277">
        <v>0</v>
      </c>
      <c r="BR277">
        <v>0</v>
      </c>
      <c r="BS277">
        <v>0</v>
      </c>
      <c r="BT277">
        <v>0</v>
      </c>
      <c r="BU277">
        <v>0</v>
      </c>
      <c r="BV277">
        <v>0</v>
      </c>
      <c r="BW277">
        <v>0</v>
      </c>
      <c r="BX277">
        <v>0</v>
      </c>
      <c r="BY277">
        <v>0</v>
      </c>
      <c r="BZ277">
        <v>0</v>
      </c>
      <c r="CA277">
        <v>0</v>
      </c>
      <c r="CB277">
        <v>0</v>
      </c>
      <c r="CC277">
        <v>0</v>
      </c>
      <c r="CD277">
        <v>0</v>
      </c>
      <c r="CE277">
        <v>0</v>
      </c>
      <c r="CF277">
        <v>0</v>
      </c>
      <c r="CL277" s="26">
        <v>1</v>
      </c>
    </row>
    <row r="278" spans="2:90" x14ac:dyDescent="0.25">
      <c r="B278" s="20" t="s">
        <v>159</v>
      </c>
      <c r="C278">
        <v>0</v>
      </c>
      <c r="D278">
        <v>0</v>
      </c>
      <c r="E278">
        <v>0</v>
      </c>
      <c r="F278">
        <v>0</v>
      </c>
      <c r="G278">
        <v>0</v>
      </c>
      <c r="H278">
        <v>0</v>
      </c>
      <c r="I278">
        <v>0</v>
      </c>
      <c r="J278">
        <v>0</v>
      </c>
      <c r="K278">
        <v>0</v>
      </c>
      <c r="L278">
        <v>0</v>
      </c>
      <c r="M278">
        <v>0</v>
      </c>
      <c r="N278">
        <v>0</v>
      </c>
      <c r="O278">
        <v>0</v>
      </c>
      <c r="P278">
        <v>0</v>
      </c>
      <c r="Q278">
        <v>0</v>
      </c>
      <c r="R278">
        <v>0</v>
      </c>
      <c r="S278">
        <v>0</v>
      </c>
      <c r="T278">
        <v>0</v>
      </c>
      <c r="U278">
        <v>0</v>
      </c>
      <c r="V278">
        <v>0</v>
      </c>
      <c r="W278">
        <v>1</v>
      </c>
      <c r="X278">
        <v>0</v>
      </c>
      <c r="Y278">
        <v>1</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0</v>
      </c>
      <c r="BV278">
        <v>0</v>
      </c>
      <c r="BW278">
        <v>0</v>
      </c>
      <c r="BX278">
        <v>0</v>
      </c>
      <c r="BY278">
        <v>0</v>
      </c>
      <c r="BZ278">
        <v>0</v>
      </c>
      <c r="CA278">
        <v>0</v>
      </c>
      <c r="CB278">
        <v>0</v>
      </c>
      <c r="CC278">
        <v>0</v>
      </c>
      <c r="CD278">
        <v>0</v>
      </c>
      <c r="CE278">
        <v>1</v>
      </c>
      <c r="CF278">
        <v>0</v>
      </c>
      <c r="CL278" s="26">
        <v>1</v>
      </c>
    </row>
    <row r="279" spans="2:90" x14ac:dyDescent="0.25">
      <c r="B279" s="20" t="s">
        <v>160</v>
      </c>
      <c r="C279">
        <v>0</v>
      </c>
      <c r="D279">
        <v>0</v>
      </c>
      <c r="E279">
        <v>0</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1</v>
      </c>
      <c r="AF279">
        <v>1</v>
      </c>
      <c r="AG279">
        <v>1</v>
      </c>
      <c r="AH279">
        <v>1</v>
      </c>
      <c r="AI279">
        <v>1</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c r="BT279">
        <v>0</v>
      </c>
      <c r="BU279">
        <v>0</v>
      </c>
      <c r="BV279">
        <v>0</v>
      </c>
      <c r="BW279">
        <v>0</v>
      </c>
      <c r="BX279">
        <v>0</v>
      </c>
      <c r="BY279">
        <v>0</v>
      </c>
      <c r="BZ279">
        <v>0</v>
      </c>
      <c r="CA279">
        <v>0</v>
      </c>
      <c r="CB279">
        <v>0</v>
      </c>
      <c r="CC279">
        <v>0</v>
      </c>
      <c r="CD279">
        <v>0</v>
      </c>
      <c r="CE279">
        <v>0</v>
      </c>
      <c r="CF279">
        <v>0</v>
      </c>
      <c r="CL279" s="26">
        <v>0</v>
      </c>
    </row>
    <row r="280" spans="2:90" x14ac:dyDescent="0.25">
      <c r="B280" s="20" t="s">
        <v>161</v>
      </c>
      <c r="C280">
        <v>0</v>
      </c>
      <c r="D280">
        <v>0</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1</v>
      </c>
      <c r="AJ280">
        <v>1</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T280">
        <v>0</v>
      </c>
      <c r="BU280">
        <v>0</v>
      </c>
      <c r="BV280">
        <v>0</v>
      </c>
      <c r="BW280">
        <v>0</v>
      </c>
      <c r="BX280">
        <v>0</v>
      </c>
      <c r="BY280">
        <v>0</v>
      </c>
      <c r="BZ280">
        <v>0</v>
      </c>
      <c r="CA280">
        <v>0</v>
      </c>
      <c r="CB280">
        <v>0</v>
      </c>
      <c r="CC280">
        <v>0</v>
      </c>
      <c r="CD280">
        <v>0</v>
      </c>
      <c r="CE280">
        <v>0</v>
      </c>
      <c r="CF280">
        <v>0</v>
      </c>
      <c r="CL280" s="26">
        <v>0</v>
      </c>
    </row>
    <row r="281" spans="2:90" s="26" customFormat="1" x14ac:dyDescent="0.25">
      <c r="B281" s="32" t="s">
        <v>116</v>
      </c>
      <c r="AK281" s="26">
        <v>1</v>
      </c>
      <c r="BJ281" s="26">
        <v>1</v>
      </c>
      <c r="BK281" s="26">
        <v>1</v>
      </c>
    </row>
    <row r="282" spans="2:90" s="26" customFormat="1" x14ac:dyDescent="0.25">
      <c r="B282" s="32" t="s">
        <v>410</v>
      </c>
      <c r="CL282" s="26">
        <v>1</v>
      </c>
    </row>
    <row r="283" spans="2:90" s="26" customFormat="1" x14ac:dyDescent="0.25">
      <c r="B283" s="48" t="s">
        <v>187</v>
      </c>
    </row>
    <row r="284" spans="2:90" s="26" customFormat="1" x14ac:dyDescent="0.25">
      <c r="B284" s="49" t="s">
        <v>413</v>
      </c>
    </row>
    <row r="285" spans="2:90" s="26" customFormat="1" x14ac:dyDescent="0.25">
      <c r="B285" s="50" t="s">
        <v>188</v>
      </c>
    </row>
    <row r="286" spans="2:90" s="26" customFormat="1" x14ac:dyDescent="0.25">
      <c r="B286" s="51" t="s">
        <v>189</v>
      </c>
    </row>
    <row r="287" spans="2:90" s="26" customFormat="1" x14ac:dyDescent="0.25">
      <c r="B287" s="51" t="s">
        <v>191</v>
      </c>
    </row>
    <row r="288" spans="2:90" s="26" customFormat="1" x14ac:dyDescent="0.25">
      <c r="B288" s="50" t="s">
        <v>192</v>
      </c>
    </row>
    <row r="289" spans="2:2" s="26" customFormat="1" x14ac:dyDescent="0.25">
      <c r="B289" s="51" t="s">
        <v>193</v>
      </c>
    </row>
    <row r="290" spans="2:2" s="26" customFormat="1" x14ac:dyDescent="0.25">
      <c r="B290" s="51" t="s">
        <v>194</v>
      </c>
    </row>
    <row r="291" spans="2:2" s="26" customFormat="1" x14ac:dyDescent="0.25">
      <c r="B291" s="51" t="s">
        <v>195</v>
      </c>
    </row>
    <row r="292" spans="2:2" s="26" customFormat="1" ht="30" x14ac:dyDescent="0.25">
      <c r="B292" s="51" t="s">
        <v>196</v>
      </c>
    </row>
    <row r="293" spans="2:2" s="26" customFormat="1" x14ac:dyDescent="0.25">
      <c r="B293" s="49" t="s">
        <v>197</v>
      </c>
    </row>
    <row r="294" spans="2:2" s="26" customFormat="1" ht="30" x14ac:dyDescent="0.25">
      <c r="B294" s="50" t="s">
        <v>198</v>
      </c>
    </row>
    <row r="295" spans="2:2" s="26" customFormat="1" x14ac:dyDescent="0.25">
      <c r="B295" s="50" t="s">
        <v>199</v>
      </c>
    </row>
    <row r="296" spans="2:2" s="26" customFormat="1" x14ac:dyDescent="0.25">
      <c r="B296" s="49" t="s">
        <v>200</v>
      </c>
    </row>
    <row r="297" spans="2:2" s="26" customFormat="1" x14ac:dyDescent="0.25">
      <c r="B297" s="50" t="s">
        <v>201</v>
      </c>
    </row>
    <row r="298" spans="2:2" s="26" customFormat="1" x14ac:dyDescent="0.25">
      <c r="B298" s="51" t="s">
        <v>202</v>
      </c>
    </row>
    <row r="299" spans="2:2" s="26" customFormat="1" x14ac:dyDescent="0.25">
      <c r="B299" s="50" t="s">
        <v>203</v>
      </c>
    </row>
    <row r="300" spans="2:2" s="26" customFormat="1" x14ac:dyDescent="0.25">
      <c r="B300" s="51" t="s">
        <v>204</v>
      </c>
    </row>
    <row r="301" spans="2:2" s="26" customFormat="1" ht="30" x14ac:dyDescent="0.25">
      <c r="B301" s="51" t="s">
        <v>205</v>
      </c>
    </row>
    <row r="302" spans="2:2" s="26" customFormat="1" ht="30" x14ac:dyDescent="0.25">
      <c r="B302" s="51" t="s">
        <v>206</v>
      </c>
    </row>
    <row r="303" spans="2:2" s="26" customFormat="1" x14ac:dyDescent="0.25">
      <c r="B303" s="51" t="s">
        <v>207</v>
      </c>
    </row>
    <row r="304" spans="2:2" s="26" customFormat="1" x14ac:dyDescent="0.25">
      <c r="B304" s="50" t="s">
        <v>208</v>
      </c>
    </row>
    <row r="305" spans="2:90" s="26" customFormat="1" x14ac:dyDescent="0.25">
      <c r="B305" s="51" t="s">
        <v>209</v>
      </c>
    </row>
    <row r="306" spans="2:90" s="26" customFormat="1" ht="30" x14ac:dyDescent="0.25">
      <c r="B306" s="51" t="s">
        <v>210</v>
      </c>
    </row>
    <row r="307" spans="2:90" s="26" customFormat="1" x14ac:dyDescent="0.25">
      <c r="B307" s="48" t="s">
        <v>211</v>
      </c>
    </row>
    <row r="308" spans="2:90" s="26" customFormat="1" x14ac:dyDescent="0.25">
      <c r="B308" s="49" t="s">
        <v>212</v>
      </c>
    </row>
    <row r="309" spans="2:90" s="26" customFormat="1" x14ac:dyDescent="0.25">
      <c r="B309" s="49" t="s">
        <v>214</v>
      </c>
    </row>
    <row r="310" spans="2:90" s="26" customFormat="1" x14ac:dyDescent="0.25">
      <c r="B310" s="48" t="s">
        <v>215</v>
      </c>
      <c r="CL310" s="26">
        <v>1</v>
      </c>
    </row>
    <row r="311" spans="2:90" s="26" customFormat="1" x14ac:dyDescent="0.25">
      <c r="B311" s="49" t="s">
        <v>216</v>
      </c>
      <c r="CL311" s="26">
        <v>1</v>
      </c>
    </row>
    <row r="312" spans="2:90" s="26" customFormat="1" x14ac:dyDescent="0.25">
      <c r="B312" s="50" t="s">
        <v>217</v>
      </c>
      <c r="CL312" s="26">
        <v>1</v>
      </c>
    </row>
    <row r="313" spans="2:90" s="26" customFormat="1" x14ac:dyDescent="0.25">
      <c r="B313" s="50" t="s">
        <v>218</v>
      </c>
      <c r="CL313" s="26">
        <v>1</v>
      </c>
    </row>
    <row r="314" spans="2:90" s="26" customFormat="1" x14ac:dyDescent="0.25">
      <c r="B314" s="50" t="s">
        <v>219</v>
      </c>
      <c r="CL314" s="26">
        <v>1</v>
      </c>
    </row>
    <row r="315" spans="2:90" s="26" customFormat="1" x14ac:dyDescent="0.25">
      <c r="B315" s="50" t="s">
        <v>220</v>
      </c>
      <c r="CL315" s="26">
        <v>1</v>
      </c>
    </row>
    <row r="316" spans="2:90" s="26" customFormat="1" x14ac:dyDescent="0.25">
      <c r="B316" s="49" t="s">
        <v>221</v>
      </c>
      <c r="CL316" s="26">
        <v>1</v>
      </c>
    </row>
    <row r="317" spans="2:90" s="26" customFormat="1" ht="30" x14ac:dyDescent="0.25">
      <c r="B317" s="50" t="s">
        <v>222</v>
      </c>
      <c r="CL317" s="26">
        <v>1</v>
      </c>
    </row>
    <row r="318" spans="2:90" s="26" customFormat="1" ht="30" x14ac:dyDescent="0.25">
      <c r="B318" s="50" t="s">
        <v>223</v>
      </c>
      <c r="CL318" s="26">
        <v>1</v>
      </c>
    </row>
    <row r="319" spans="2:90" s="26" customFormat="1" x14ac:dyDescent="0.25">
      <c r="B319" s="49" t="s">
        <v>224</v>
      </c>
      <c r="CL319" s="26">
        <v>1</v>
      </c>
    </row>
    <row r="320" spans="2:90" s="26" customFormat="1" x14ac:dyDescent="0.25">
      <c r="B320" s="49" t="s">
        <v>226</v>
      </c>
      <c r="CL320" s="26">
        <v>1</v>
      </c>
    </row>
    <row r="321" spans="2:90" s="26" customFormat="1" x14ac:dyDescent="0.25">
      <c r="B321" s="50" t="s">
        <v>227</v>
      </c>
      <c r="CL321" s="26">
        <v>1</v>
      </c>
    </row>
    <row r="322" spans="2:90" s="26" customFormat="1" x14ac:dyDescent="0.25">
      <c r="B322" s="50" t="s">
        <v>228</v>
      </c>
      <c r="CL322" s="26">
        <v>1</v>
      </c>
    </row>
    <row r="323" spans="2:90" s="26" customFormat="1" x14ac:dyDescent="0.25">
      <c r="B323" s="50" t="s">
        <v>229</v>
      </c>
      <c r="CL323" s="26">
        <v>1</v>
      </c>
    </row>
    <row r="324" spans="2:90" s="26" customFormat="1" ht="30" x14ac:dyDescent="0.25">
      <c r="B324" s="50" t="s">
        <v>230</v>
      </c>
      <c r="CL324" s="26">
        <v>1</v>
      </c>
    </row>
    <row r="325" spans="2:90" s="26" customFormat="1" x14ac:dyDescent="0.25">
      <c r="B325" s="50" t="s">
        <v>231</v>
      </c>
      <c r="CL325" s="26">
        <v>1</v>
      </c>
    </row>
    <row r="326" spans="2:90" s="26" customFormat="1" x14ac:dyDescent="0.25">
      <c r="B326" s="49" t="s">
        <v>232</v>
      </c>
      <c r="CL326" s="26">
        <v>1</v>
      </c>
    </row>
    <row r="327" spans="2:90" s="26" customFormat="1" x14ac:dyDescent="0.25">
      <c r="B327" s="50" t="s">
        <v>233</v>
      </c>
      <c r="CL327" s="26">
        <v>1</v>
      </c>
    </row>
    <row r="328" spans="2:90" s="26" customFormat="1" ht="30" x14ac:dyDescent="0.25">
      <c r="B328" s="50" t="s">
        <v>234</v>
      </c>
      <c r="CL328" s="26">
        <v>1</v>
      </c>
    </row>
    <row r="329" spans="2:90" s="26" customFormat="1" x14ac:dyDescent="0.25">
      <c r="B329" s="50" t="s">
        <v>235</v>
      </c>
      <c r="CL329" s="26">
        <v>1</v>
      </c>
    </row>
    <row r="330" spans="2:90" s="26" customFormat="1" x14ac:dyDescent="0.25">
      <c r="B330" s="50" t="s">
        <v>236</v>
      </c>
      <c r="CL330" s="26">
        <v>1</v>
      </c>
    </row>
    <row r="331" spans="2:90" s="26" customFormat="1" x14ac:dyDescent="0.25">
      <c r="B331" s="49" t="s">
        <v>237</v>
      </c>
      <c r="CL331" s="26">
        <v>1</v>
      </c>
    </row>
    <row r="332" spans="2:90" s="26" customFormat="1" x14ac:dyDescent="0.25">
      <c r="B332" s="50" t="s">
        <v>238</v>
      </c>
      <c r="CL332" s="26">
        <v>1</v>
      </c>
    </row>
    <row r="333" spans="2:90" s="26" customFormat="1" x14ac:dyDescent="0.25">
      <c r="B333" s="50" t="s">
        <v>239</v>
      </c>
      <c r="CL333" s="26">
        <v>1</v>
      </c>
    </row>
    <row r="334" spans="2:90" s="26" customFormat="1" x14ac:dyDescent="0.25">
      <c r="B334" s="49" t="s">
        <v>240</v>
      </c>
      <c r="CL334" s="26">
        <v>1</v>
      </c>
    </row>
    <row r="335" spans="2:90" s="26" customFormat="1" ht="30" x14ac:dyDescent="0.25">
      <c r="B335" s="48" t="s">
        <v>241</v>
      </c>
    </row>
    <row r="336" spans="2:90" s="26" customFormat="1" x14ac:dyDescent="0.25">
      <c r="B336" s="49" t="s">
        <v>242</v>
      </c>
    </row>
    <row r="337" spans="2:2" s="26" customFormat="1" x14ac:dyDescent="0.25">
      <c r="B337" s="50" t="s">
        <v>243</v>
      </c>
    </row>
    <row r="338" spans="2:2" s="26" customFormat="1" x14ac:dyDescent="0.25">
      <c r="B338" s="50" t="s">
        <v>244</v>
      </c>
    </row>
    <row r="339" spans="2:2" s="26" customFormat="1" x14ac:dyDescent="0.25">
      <c r="B339" s="50" t="s">
        <v>245</v>
      </c>
    </row>
    <row r="340" spans="2:2" s="26" customFormat="1" ht="30" x14ac:dyDescent="0.25">
      <c r="B340" s="50" t="s">
        <v>246</v>
      </c>
    </row>
    <row r="341" spans="2:2" s="26" customFormat="1" ht="30" x14ac:dyDescent="0.25">
      <c r="B341" s="50" t="s">
        <v>247</v>
      </c>
    </row>
    <row r="342" spans="2:2" s="26" customFormat="1" x14ac:dyDescent="0.25">
      <c r="B342" s="50" t="s">
        <v>248</v>
      </c>
    </row>
    <row r="343" spans="2:2" s="26" customFormat="1" x14ac:dyDescent="0.25">
      <c r="B343" s="49" t="s">
        <v>249</v>
      </c>
    </row>
    <row r="344" spans="2:2" s="26" customFormat="1" x14ac:dyDescent="0.25">
      <c r="B344" s="50" t="s">
        <v>250</v>
      </c>
    </row>
    <row r="345" spans="2:2" s="26" customFormat="1" x14ac:dyDescent="0.25">
      <c r="B345" s="50" t="s">
        <v>251</v>
      </c>
    </row>
    <row r="346" spans="2:2" s="26" customFormat="1" x14ac:dyDescent="0.25">
      <c r="B346" s="49" t="s">
        <v>252</v>
      </c>
    </row>
    <row r="347" spans="2:2" s="26" customFormat="1" ht="30" x14ac:dyDescent="0.25">
      <c r="B347" s="50" t="s">
        <v>253</v>
      </c>
    </row>
    <row r="348" spans="2:2" s="26" customFormat="1" x14ac:dyDescent="0.25">
      <c r="B348" s="49" t="s">
        <v>254</v>
      </c>
    </row>
    <row r="349" spans="2:2" s="26" customFormat="1" ht="30" x14ac:dyDescent="0.25">
      <c r="B349" s="50" t="s">
        <v>255</v>
      </c>
    </row>
    <row r="350" spans="2:2" s="26" customFormat="1" x14ac:dyDescent="0.25">
      <c r="B350" s="50" t="s">
        <v>256</v>
      </c>
    </row>
    <row r="351" spans="2:2" s="26" customFormat="1" x14ac:dyDescent="0.25">
      <c r="B351" s="50" t="s">
        <v>257</v>
      </c>
    </row>
    <row r="352" spans="2:2" s="26" customFormat="1" x14ac:dyDescent="0.25">
      <c r="B352" s="48" t="s">
        <v>258</v>
      </c>
    </row>
    <row r="353" spans="2:35" s="26" customFormat="1" x14ac:dyDescent="0.25">
      <c r="B353" s="49" t="s">
        <v>259</v>
      </c>
    </row>
    <row r="354" spans="2:35" s="26" customFormat="1" x14ac:dyDescent="0.25">
      <c r="B354" s="50" t="s">
        <v>260</v>
      </c>
    </row>
    <row r="355" spans="2:35" s="26" customFormat="1" x14ac:dyDescent="0.25">
      <c r="B355" s="50" t="s">
        <v>261</v>
      </c>
    </row>
    <row r="356" spans="2:35" s="26" customFormat="1" x14ac:dyDescent="0.25">
      <c r="B356" s="49" t="s">
        <v>262</v>
      </c>
    </row>
    <row r="357" spans="2:35" s="26" customFormat="1" x14ac:dyDescent="0.25">
      <c r="B357" s="48" t="s">
        <v>263</v>
      </c>
    </row>
    <row r="358" spans="2:35" s="26" customFormat="1" x14ac:dyDescent="0.25">
      <c r="B358" s="49" t="s">
        <v>264</v>
      </c>
    </row>
    <row r="359" spans="2:35" s="26" customFormat="1" x14ac:dyDescent="0.25">
      <c r="B359" s="29" t="s">
        <v>412</v>
      </c>
      <c r="AA359" s="26">
        <v>1</v>
      </c>
      <c r="AF359" s="26">
        <v>1</v>
      </c>
      <c r="AG359" s="26">
        <v>1</v>
      </c>
      <c r="AH359" s="26">
        <v>1</v>
      </c>
      <c r="AI359" s="26">
        <v>1</v>
      </c>
    </row>
  </sheetData>
  <conditionalFormatting sqref="B103:B178">
    <cfRule type="duplicateValues" dxfId="46" priority="11"/>
  </conditionalFormatting>
  <conditionalFormatting sqref="B179">
    <cfRule type="expression" dxfId="45" priority="5">
      <formula>#REF!=5</formula>
    </cfRule>
    <cfRule type="expression" dxfId="44" priority="6">
      <formula>#REF!=4</formula>
    </cfRule>
    <cfRule type="expression" dxfId="43" priority="7">
      <formula>#REF!=3</formula>
    </cfRule>
    <cfRule type="expression" dxfId="42" priority="8">
      <formula>#REF!=2</formula>
    </cfRule>
  </conditionalFormatting>
  <conditionalFormatting sqref="B283:B358">
    <cfRule type="duplicateValues" dxfId="41" priority="9"/>
  </conditionalFormatting>
  <conditionalFormatting sqref="B359">
    <cfRule type="expression" dxfId="40" priority="1">
      <formula>#REF!=5</formula>
    </cfRule>
    <cfRule type="expression" dxfId="39" priority="2">
      <formula>#REF!=4</formula>
    </cfRule>
    <cfRule type="expression" dxfId="38" priority="3">
      <formula>#REF!=3</formula>
    </cfRule>
    <cfRule type="expression" dxfId="37" priority="4">
      <formula>#REF!=2</formula>
    </cfRule>
  </conditionalFormatting>
  <conditionalFormatting sqref="C3:CL179 C183:CL359">
    <cfRule type="cellIs" dxfId="36" priority="24" operator="equal">
      <formula>0</formula>
    </cfRule>
  </conditionalFormatting>
  <conditionalFormatting sqref="CL2:XFD2 A2:CI2">
    <cfRule type="duplicateValues" dxfId="35" priority="16"/>
  </conditionalFormatting>
  <pageMargins left="0.75" right="0.75" top="1" bottom="1" header="0.5" footer="0.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8064A2"/>
  </sheetPr>
  <dimension ref="A1:N5386"/>
  <sheetViews>
    <sheetView tabSelected="1" zoomScale="86" workbookViewId="0">
      <pane ySplit="1" topLeftCell="A878" activePane="bottomLeft" state="frozen"/>
      <selection activeCell="C1" sqref="C1"/>
      <selection pane="bottomLeft" activeCell="H891" sqref="H891"/>
    </sheetView>
  </sheetViews>
  <sheetFormatPr baseColWidth="10" defaultColWidth="9.140625" defaultRowHeight="15" x14ac:dyDescent="0.25"/>
  <cols>
    <col min="1" max="1" width="59.42578125" customWidth="1"/>
    <col min="2" max="2" width="51" customWidth="1"/>
    <col min="3" max="3" width="11.140625" style="38" customWidth="1"/>
    <col min="4" max="4" width="18" customWidth="1"/>
    <col min="6" max="6" width="15.7109375" bestFit="1" customWidth="1"/>
    <col min="8" max="8" width="9.28515625" bestFit="1" customWidth="1"/>
    <col min="9" max="9" width="11.28515625" bestFit="1" customWidth="1"/>
    <col min="11" max="11" width="9.28515625" bestFit="1" customWidth="1"/>
    <col min="12" max="12" width="11.28515625" bestFit="1" customWidth="1"/>
    <col min="14" max="14" width="11.28515625" bestFit="1" customWidth="1"/>
  </cols>
  <sheetData>
    <row r="1" spans="1:11" ht="75" x14ac:dyDescent="0.25">
      <c r="A1" s="36" t="s">
        <v>330</v>
      </c>
      <c r="B1" s="39" t="s">
        <v>331</v>
      </c>
      <c r="C1" s="39" t="s">
        <v>384</v>
      </c>
      <c r="D1" s="36" t="s">
        <v>348</v>
      </c>
      <c r="E1" s="36" t="s">
        <v>379</v>
      </c>
      <c r="F1" s="36" t="s">
        <v>380</v>
      </c>
      <c r="G1" s="36" t="s">
        <v>381</v>
      </c>
      <c r="H1" s="1" t="s">
        <v>386</v>
      </c>
      <c r="I1" s="1" t="s">
        <v>330</v>
      </c>
      <c r="J1" s="1" t="s">
        <v>382</v>
      </c>
      <c r="K1" s="36" t="s">
        <v>383</v>
      </c>
    </row>
    <row r="2" spans="1:11" x14ac:dyDescent="0.25">
      <c r="A2" s="29" t="s">
        <v>29</v>
      </c>
      <c r="B2" s="29" t="s">
        <v>171</v>
      </c>
      <c r="C2" s="47">
        <v>3570</v>
      </c>
      <c r="D2" s="29" t="s">
        <v>407</v>
      </c>
      <c r="E2" s="26"/>
      <c r="F2" s="26"/>
      <c r="G2" s="26"/>
      <c r="H2" s="26">
        <f>H4</f>
        <v>0.66272575492669783</v>
      </c>
      <c r="I2" s="26"/>
      <c r="J2" s="26"/>
      <c r="K2" s="26"/>
    </row>
    <row r="3" spans="1:11" x14ac:dyDescent="0.25">
      <c r="A3" s="29" t="s">
        <v>29</v>
      </c>
      <c r="B3" s="29" t="s">
        <v>173</v>
      </c>
      <c r="C3" s="47">
        <v>14900</v>
      </c>
      <c r="D3" s="29" t="s">
        <v>407</v>
      </c>
      <c r="E3" s="26"/>
      <c r="F3" s="26"/>
      <c r="G3" s="26"/>
      <c r="H3" s="26" cm="1">
        <f t="array" ref="H3">_xlfn.XLOOKUP(A3&amp;B3&amp;"1000t",[1]MFAB!A:A&amp;[1]MFAB!B:B&amp;[1]MFAB!E:E,[1]MFAB!I:I)</f>
        <v>0.72884392205035087</v>
      </c>
      <c r="I3" s="26"/>
      <c r="J3" s="26"/>
      <c r="K3" s="26"/>
    </row>
    <row r="4" spans="1:11" x14ac:dyDescent="0.25">
      <c r="A4" s="29" t="s">
        <v>29</v>
      </c>
      <c r="B4" s="29" t="s">
        <v>174</v>
      </c>
      <c r="C4" s="47">
        <v>65000</v>
      </c>
      <c r="D4" s="29" t="s">
        <v>407</v>
      </c>
      <c r="E4" s="26"/>
      <c r="F4" s="26"/>
      <c r="G4" s="26"/>
      <c r="H4" s="26" cm="1">
        <f t="array" ref="H4">_xlfn.XLOOKUP(A4&amp;B4&amp;"1000t",[1]MFAB!A:A&amp;[1]MFAB!B:B&amp;[1]MFAB!E:E,[1]MFAB!I:I)</f>
        <v>0.66272575492669783</v>
      </c>
      <c r="I4" s="26"/>
      <c r="J4" s="26"/>
      <c r="K4" s="26"/>
    </row>
    <row r="5" spans="1:11" x14ac:dyDescent="0.25">
      <c r="A5" s="29" t="s">
        <v>29</v>
      </c>
      <c r="B5" s="29" t="s">
        <v>322</v>
      </c>
      <c r="C5" s="47">
        <v>44100</v>
      </c>
      <c r="D5" s="29" t="s">
        <v>407</v>
      </c>
      <c r="E5" s="26"/>
      <c r="F5" s="26"/>
      <c r="G5" s="26"/>
      <c r="H5" s="26">
        <f>[2]Forêt!$I$20/1000*[2]Forêt!$J$20</f>
        <v>0.72065398640420997</v>
      </c>
      <c r="I5" s="26"/>
      <c r="J5" s="26"/>
      <c r="K5" s="26"/>
    </row>
    <row r="6" spans="1:11" x14ac:dyDescent="0.25">
      <c r="A6" s="29" t="s">
        <v>35</v>
      </c>
      <c r="B6" s="29" t="s">
        <v>170</v>
      </c>
      <c r="C6" s="47">
        <v>44684</v>
      </c>
      <c r="D6" s="29" t="s">
        <v>407</v>
      </c>
      <c r="E6" s="26"/>
      <c r="F6" s="26"/>
      <c r="G6" s="26"/>
      <c r="H6" s="26" cm="1">
        <f t="array" ref="H6">_xlfn.XLOOKUP(A6&amp;B6&amp;"1000t",[1]MFAB!A:A&amp;[1]MFAB!B:B&amp;[1]MFAB!E:E,[1]MFAB!I:I)</f>
        <v>0.4681249358030512</v>
      </c>
      <c r="I6" s="26"/>
      <c r="J6" s="26"/>
      <c r="K6" s="26"/>
    </row>
    <row r="7" spans="1:11" x14ac:dyDescent="0.25">
      <c r="A7" s="29" t="s">
        <v>35</v>
      </c>
      <c r="B7" s="29" t="s">
        <v>304</v>
      </c>
      <c r="C7" s="47">
        <v>20337</v>
      </c>
      <c r="D7" s="29" t="s">
        <v>407</v>
      </c>
      <c r="E7" s="26"/>
      <c r="F7" s="26"/>
      <c r="G7" s="26"/>
      <c r="H7" s="26" cm="1">
        <f t="array" ref="H7">_xlfn.XLOOKUP(A7&amp;B7&amp;"1000t",[1]MFAB!A:A&amp;[1]MFAB!B:B&amp;[1]MFAB!E:E,[1]MFAB!I:I)</f>
        <v>0.4681249358030512</v>
      </c>
      <c r="I7" s="26"/>
      <c r="J7" s="26"/>
      <c r="K7" s="26"/>
    </row>
    <row r="8" spans="1:11" x14ac:dyDescent="0.25">
      <c r="A8" s="29" t="s">
        <v>40</v>
      </c>
      <c r="B8" s="29" t="s">
        <v>179</v>
      </c>
      <c r="C8" s="47">
        <v>4734</v>
      </c>
      <c r="D8" s="29" t="s">
        <v>407</v>
      </c>
      <c r="E8" s="26"/>
      <c r="F8" s="26"/>
      <c r="G8" s="26"/>
      <c r="H8" s="26" cm="1">
        <f t="array" ref="H8">_xlfn.XLOOKUP(A8&amp;B8&amp;"1000t",[1]MFAB!A:A&amp;[1]MFAB!B:B&amp;[1]MFAB!E:E,[1]MFAB!I:I)</f>
        <v>0.53344595818530283</v>
      </c>
      <c r="I8" s="26"/>
      <c r="J8" s="26"/>
      <c r="K8" s="26"/>
    </row>
    <row r="9" spans="1:11" x14ac:dyDescent="0.25">
      <c r="A9" s="29" t="s">
        <v>40</v>
      </c>
      <c r="B9" s="29" t="s">
        <v>288</v>
      </c>
      <c r="C9" s="47">
        <v>70</v>
      </c>
      <c r="D9" s="29" t="s">
        <v>407</v>
      </c>
      <c r="E9" s="26"/>
      <c r="F9" s="26"/>
      <c r="G9" s="26"/>
      <c r="H9" s="26" cm="1">
        <f t="array" ref="H9">_xlfn.XLOOKUP(A9&amp;B9&amp;"1000t",[1]MFAB!A:A&amp;[1]MFAB!B:B&amp;[1]MFAB!E:E,[1]MFAB!I:I)</f>
        <v>0.53344595818530283</v>
      </c>
      <c r="I9" s="26"/>
      <c r="J9" s="26"/>
      <c r="K9" s="26"/>
    </row>
    <row r="10" spans="1:11" x14ac:dyDescent="0.25">
      <c r="A10" s="29" t="s">
        <v>42</v>
      </c>
      <c r="B10" s="29" t="s">
        <v>178</v>
      </c>
      <c r="C10" s="47">
        <v>14184</v>
      </c>
      <c r="D10" s="29" t="s">
        <v>407</v>
      </c>
      <c r="E10" s="26"/>
      <c r="F10" s="26"/>
      <c r="G10" s="26"/>
      <c r="H10" s="26" cm="1">
        <f t="array" ref="H10">_xlfn.XLOOKUP(A10&amp;B10&amp;"1000t",[1]MFAB!A:A&amp;[1]MFAB!B:B&amp;[1]MFAB!E:E,[1]MFAB!I:I)</f>
        <v>0.41900928994096648</v>
      </c>
      <c r="I10" s="26"/>
      <c r="J10" s="26"/>
      <c r="K10" s="26"/>
    </row>
    <row r="11" spans="1:11" x14ac:dyDescent="0.25">
      <c r="A11" s="29" t="s">
        <v>42</v>
      </c>
      <c r="B11" s="29" t="s">
        <v>288</v>
      </c>
      <c r="C11" s="47">
        <f>194+196</f>
        <v>390</v>
      </c>
      <c r="D11" s="29" t="s">
        <v>407</v>
      </c>
      <c r="E11" s="26"/>
      <c r="F11" s="26"/>
      <c r="G11" s="26"/>
      <c r="H11" s="26" cm="1">
        <f t="array" ref="H11">_xlfn.XLOOKUP(A11&amp;B11&amp;"1000t",[1]MFAB!A:A&amp;[1]MFAB!B:B&amp;[1]MFAB!E:E,[1]MFAB!I:I)</f>
        <v>0.41900928994096648</v>
      </c>
      <c r="I11" s="26"/>
      <c r="J11" s="26"/>
      <c r="K11" s="26"/>
    </row>
    <row r="12" spans="1:11" x14ac:dyDescent="0.25">
      <c r="A12" s="29" t="s">
        <v>49</v>
      </c>
      <c r="B12" s="29" t="s">
        <v>181</v>
      </c>
      <c r="C12" s="47">
        <v>4355</v>
      </c>
      <c r="D12" s="29" t="s">
        <v>407</v>
      </c>
      <c r="E12" s="26"/>
      <c r="F12" s="26"/>
      <c r="G12" s="26"/>
      <c r="H12" s="26" cm="1">
        <f t="array" ref="H12">_xlfn.XLOOKUP(A12&amp;B12&amp;"1000t",[1]MFAB!A:A&amp;[1]MFAB!B:B&amp;[1]MFAB!E:E,[1]MFAB!I:I)</f>
        <v>0.3998379155901261</v>
      </c>
      <c r="I12" s="26"/>
      <c r="J12" s="26"/>
      <c r="K12" s="26"/>
    </row>
    <row r="13" spans="1:11" x14ac:dyDescent="0.25">
      <c r="A13" s="29" t="s">
        <v>49</v>
      </c>
      <c r="B13" s="29" t="s">
        <v>289</v>
      </c>
      <c r="C13" s="47">
        <v>1970</v>
      </c>
      <c r="D13" s="29" t="s">
        <v>407</v>
      </c>
      <c r="E13" s="26"/>
      <c r="F13" s="26"/>
      <c r="G13" s="26"/>
      <c r="H13" s="26" cm="1">
        <f t="array" ref="H13">_xlfn.XLOOKUP(A13&amp;B13&amp;"1000t",[1]MFAB!A:A&amp;[1]MFAB!B:B&amp;[1]MFAB!E:E,[1]MFAB!I:I)</f>
        <v>0.3998379155901261</v>
      </c>
      <c r="I13" s="26"/>
      <c r="J13" s="26"/>
      <c r="K13" s="26"/>
    </row>
    <row r="14" spans="1:11" x14ac:dyDescent="0.25">
      <c r="A14" s="29" t="s">
        <v>50</v>
      </c>
      <c r="B14" s="29" t="s">
        <v>181</v>
      </c>
      <c r="C14" s="47">
        <v>2177</v>
      </c>
      <c r="D14" s="29" t="s">
        <v>407</v>
      </c>
      <c r="E14" s="26"/>
      <c r="F14" s="26"/>
      <c r="G14" s="26"/>
      <c r="H14" s="26" cm="1">
        <f t="array" ref="H14">_xlfn.XLOOKUP(A14&amp;B14&amp;"1000t",[1]MFAB!A:A&amp;[1]MFAB!B:B&amp;[1]MFAB!E:E,[1]MFAB!I:I)</f>
        <v>0.57950000000000002</v>
      </c>
      <c r="I14" s="26"/>
      <c r="J14" s="26"/>
      <c r="K14" s="26"/>
    </row>
    <row r="15" spans="1:11" x14ac:dyDescent="0.25">
      <c r="A15" s="29" t="s">
        <v>50</v>
      </c>
      <c r="B15" s="29" t="s">
        <v>289</v>
      </c>
      <c r="C15" s="47">
        <v>1490</v>
      </c>
      <c r="D15" s="29" t="s">
        <v>407</v>
      </c>
      <c r="E15" s="26"/>
      <c r="F15" s="26"/>
      <c r="G15" s="26"/>
      <c r="H15" s="26" cm="1">
        <f t="array" ref="H15">_xlfn.XLOOKUP(A15&amp;B15&amp;"1000t",[1]MFAB!A:A&amp;[1]MFAB!B:B&amp;[1]MFAB!E:E,[1]MFAB!I:I)</f>
        <v>0.57950000000000002</v>
      </c>
      <c r="I15" s="26"/>
      <c r="J15" s="26"/>
      <c r="K15" s="26"/>
    </row>
    <row r="16" spans="1:11" x14ac:dyDescent="0.25">
      <c r="A16" s="29" t="s">
        <v>53</v>
      </c>
      <c r="B16" s="29" t="s">
        <v>289</v>
      </c>
      <c r="C16" s="47">
        <v>2038</v>
      </c>
      <c r="D16" s="29" t="s">
        <v>407</v>
      </c>
      <c r="E16" s="26"/>
      <c r="F16" s="26"/>
      <c r="G16" s="26"/>
      <c r="H16" s="26" cm="1">
        <f t="array" ref="H16">_xlfn.XLOOKUP(A16&amp;B16&amp;"1000t",[1]MFAB!A:A&amp;[1]MFAB!B:B&amp;[1]MFAB!E:E,[1]MFAB!I:I)</f>
        <v>0.90909090909090906</v>
      </c>
      <c r="I16" s="26"/>
      <c r="J16" s="26"/>
      <c r="K16" s="26"/>
    </row>
    <row r="17" spans="1:11" x14ac:dyDescent="0.25">
      <c r="A17" s="29" t="s">
        <v>54</v>
      </c>
      <c r="B17" s="29" t="s">
        <v>182</v>
      </c>
      <c r="C17" s="47">
        <v>10415</v>
      </c>
      <c r="D17" s="29" t="s">
        <v>407</v>
      </c>
      <c r="E17" s="26"/>
      <c r="F17" s="26"/>
      <c r="G17" s="26"/>
      <c r="H17" s="26" cm="1">
        <f t="array" ref="H17">_xlfn.XLOOKUP(A17&amp;B17&amp;"1000t",[1]MFAB!A:A&amp;[1]MFAB!B:B&amp;[1]MFAB!E:E,[1]MFAB!I:I)</f>
        <v>0.64935064935064934</v>
      </c>
      <c r="I17" s="26"/>
      <c r="J17" s="26"/>
      <c r="K17" s="26"/>
    </row>
    <row r="18" spans="1:11" x14ac:dyDescent="0.25">
      <c r="A18" s="29" t="s">
        <v>58</v>
      </c>
      <c r="B18" s="29" t="s">
        <v>163</v>
      </c>
      <c r="C18" s="47">
        <v>397</v>
      </c>
      <c r="D18" s="29" t="s">
        <v>407</v>
      </c>
      <c r="E18" s="26"/>
      <c r="F18" s="26"/>
      <c r="G18" s="26"/>
      <c r="H18" s="26">
        <f>H20</f>
        <v>0.56259763694398679</v>
      </c>
      <c r="I18" s="26"/>
      <c r="J18" s="26"/>
      <c r="K18" s="26"/>
    </row>
    <row r="19" spans="1:11" x14ac:dyDescent="0.25">
      <c r="A19" s="29" t="s">
        <v>58</v>
      </c>
      <c r="B19" s="29" t="s">
        <v>184</v>
      </c>
      <c r="C19" s="47">
        <v>766</v>
      </c>
      <c r="D19" s="29" t="s">
        <v>407</v>
      </c>
      <c r="E19" s="26"/>
      <c r="F19" s="26"/>
      <c r="G19" s="26"/>
      <c r="H19" s="26">
        <f>H20</f>
        <v>0.56259763694398679</v>
      </c>
      <c r="I19" s="26"/>
      <c r="J19" s="26"/>
      <c r="K19" s="26"/>
    </row>
    <row r="20" spans="1:11" x14ac:dyDescent="0.25">
      <c r="A20" s="29" t="s">
        <v>58</v>
      </c>
      <c r="B20" s="29" t="s">
        <v>325</v>
      </c>
      <c r="C20" s="47">
        <v>25</v>
      </c>
      <c r="D20" s="29" t="s">
        <v>407</v>
      </c>
      <c r="E20" s="26"/>
      <c r="F20" s="26"/>
      <c r="G20" s="26"/>
      <c r="H20" s="26" cm="1">
        <f t="array" ref="H20">_xlfn.XLOOKUP(A20&amp;B20&amp;"1000t",[1]MFAB!A:A&amp;[1]MFAB!B:B&amp;[1]MFAB!E:E,[1]MFAB!I:I)</f>
        <v>0.56259763694398679</v>
      </c>
      <c r="I20" s="26"/>
      <c r="J20" s="26"/>
      <c r="K20" s="26"/>
    </row>
    <row r="21" spans="1:11" x14ac:dyDescent="0.25">
      <c r="A21" s="29" t="s">
        <v>62</v>
      </c>
      <c r="B21" s="29" t="s">
        <v>325</v>
      </c>
      <c r="C21" s="47">
        <v>27</v>
      </c>
      <c r="D21" s="29" t="s">
        <v>407</v>
      </c>
      <c r="E21" s="26"/>
      <c r="F21" s="26"/>
      <c r="G21" s="26"/>
      <c r="H21" s="26">
        <f>H94</f>
        <v>0.4185620701176051</v>
      </c>
      <c r="I21" s="26"/>
      <c r="J21" s="26"/>
      <c r="K21" s="26"/>
    </row>
    <row r="22" spans="1:11" x14ac:dyDescent="0.25">
      <c r="A22" s="29" t="s">
        <v>62</v>
      </c>
      <c r="B22" s="29" t="s">
        <v>163</v>
      </c>
      <c r="C22" s="47">
        <v>3710</v>
      </c>
      <c r="D22" s="29" t="s">
        <v>407</v>
      </c>
      <c r="E22" s="26"/>
      <c r="F22" s="26"/>
      <c r="G22" s="26"/>
      <c r="H22" s="26">
        <f>H94</f>
        <v>0.4185620701176051</v>
      </c>
      <c r="I22" s="26"/>
      <c r="J22" s="26"/>
      <c r="K22" s="26"/>
    </row>
    <row r="23" spans="1:11" x14ac:dyDescent="0.25">
      <c r="A23" s="29" t="s">
        <v>62</v>
      </c>
      <c r="B23" s="29" t="s">
        <v>184</v>
      </c>
      <c r="C23" s="47">
        <v>5150</v>
      </c>
      <c r="D23" s="29" t="s">
        <v>407</v>
      </c>
      <c r="E23" s="26"/>
      <c r="F23" s="26"/>
      <c r="G23" s="26"/>
      <c r="H23" s="26">
        <f>H94</f>
        <v>0.4185620701176051</v>
      </c>
      <c r="I23" s="26"/>
      <c r="J23" s="26"/>
      <c r="K23" s="26"/>
    </row>
    <row r="24" spans="1:11" x14ac:dyDescent="0.25">
      <c r="A24" s="29" t="s">
        <v>69</v>
      </c>
      <c r="B24" s="29" t="s">
        <v>329</v>
      </c>
      <c r="C24" s="47">
        <v>150</v>
      </c>
      <c r="D24" s="29" t="s">
        <v>407</v>
      </c>
      <c r="E24" s="26"/>
      <c r="F24" s="26"/>
      <c r="G24" s="26"/>
      <c r="H24" s="26">
        <f>[2]Bois!$G$22/1000</f>
        <v>0.61710714285714274</v>
      </c>
      <c r="I24" s="26"/>
      <c r="J24" s="26"/>
      <c r="K24" s="26"/>
    </row>
    <row r="25" spans="1:11" x14ac:dyDescent="0.25">
      <c r="A25" s="29" t="s">
        <v>71</v>
      </c>
      <c r="B25" s="29" t="s">
        <v>184</v>
      </c>
      <c r="C25" s="47">
        <v>108</v>
      </c>
      <c r="D25" s="29" t="s">
        <v>407</v>
      </c>
      <c r="E25" s="26"/>
      <c r="F25" s="26"/>
      <c r="G25" s="26"/>
      <c r="H25" s="26">
        <f>[2]Bois!$G$22/1000</f>
        <v>0.61710714285714274</v>
      </c>
      <c r="I25" s="26"/>
      <c r="J25" s="26"/>
      <c r="K25" s="26"/>
    </row>
    <row r="26" spans="1:11" x14ac:dyDescent="0.25">
      <c r="A26" s="29" t="s">
        <v>84</v>
      </c>
      <c r="B26" s="29" t="s">
        <v>329</v>
      </c>
      <c r="C26" s="47">
        <v>5150</v>
      </c>
      <c r="D26" s="29" t="s">
        <v>407</v>
      </c>
      <c r="E26" s="26"/>
      <c r="F26" s="26"/>
      <c r="G26" s="26"/>
      <c r="H26" s="26">
        <f>H108</f>
        <v>0.4185620701176051</v>
      </c>
      <c r="I26" s="26"/>
      <c r="J26" s="26"/>
      <c r="K26" s="26"/>
    </row>
    <row r="27" spans="1:11" x14ac:dyDescent="0.25">
      <c r="A27" s="29" t="s">
        <v>96</v>
      </c>
      <c r="B27" s="29" t="s">
        <v>182</v>
      </c>
      <c r="C27" s="47">
        <v>6570</v>
      </c>
      <c r="D27" s="29" t="s">
        <v>407</v>
      </c>
      <c r="E27" s="26"/>
      <c r="F27" s="26"/>
      <c r="G27" s="26"/>
      <c r="H27" s="26" cm="1">
        <f t="array" ref="H27">_xlfn.XLOOKUP(A27&amp;B27&amp;"1000t",[1]MFAB!A:A&amp;[1]MFAB!B:B&amp;[1]MFAB!E:E,[1]MFAB!I:I)</f>
        <v>0.64935064935064934</v>
      </c>
      <c r="I27" s="26"/>
      <c r="J27" s="26"/>
      <c r="K27" s="26"/>
    </row>
    <row r="28" spans="1:11" x14ac:dyDescent="0.25">
      <c r="A28" s="29" t="s">
        <v>100</v>
      </c>
      <c r="B28" s="29" t="s">
        <v>329</v>
      </c>
      <c r="C28" s="47">
        <v>18627</v>
      </c>
      <c r="D28" s="29" t="s">
        <v>407</v>
      </c>
      <c r="E28" s="26"/>
      <c r="F28" s="26"/>
      <c r="G28" s="26"/>
      <c r="H28" s="26">
        <f>1/[2]Secteurs!$M$85</f>
        <v>0.64935064935064934</v>
      </c>
      <c r="I28" s="26"/>
      <c r="J28" s="26"/>
      <c r="K28" s="26"/>
    </row>
    <row r="29" spans="1:11" x14ac:dyDescent="0.25">
      <c r="A29" s="29" t="s">
        <v>117</v>
      </c>
      <c r="B29" s="29" t="s">
        <v>181</v>
      </c>
      <c r="C29" s="47">
        <v>1670</v>
      </c>
      <c r="D29" s="29" t="s">
        <v>407</v>
      </c>
      <c r="E29" s="26"/>
      <c r="F29" s="26"/>
      <c r="G29" s="26"/>
      <c r="H29" s="26" cm="1">
        <f t="array" ref="H29">_xlfn.XLOOKUP(A29&amp;B29&amp;"1000t",[1]MFAB!A:A&amp;[1]MFAB!B:B&amp;[1]MFAB!E:E,[1]MFAB!I:I)</f>
        <v>0.90909090909090906</v>
      </c>
      <c r="I29" s="26"/>
      <c r="J29" s="26"/>
      <c r="K29" s="26"/>
    </row>
    <row r="30" spans="1:11" x14ac:dyDescent="0.25">
      <c r="A30" s="29" t="s">
        <v>117</v>
      </c>
      <c r="B30" s="29" t="s">
        <v>184</v>
      </c>
      <c r="C30" s="47">
        <v>1970</v>
      </c>
      <c r="D30" s="29" t="s">
        <v>407</v>
      </c>
      <c r="E30" s="26"/>
      <c r="F30" s="26"/>
      <c r="G30" s="26"/>
      <c r="H30" s="26">
        <f>1/[2]Secteurs!$M$79</f>
        <v>0.90909090909090906</v>
      </c>
      <c r="I30" s="26"/>
      <c r="J30" s="26"/>
      <c r="K30" s="26"/>
    </row>
    <row r="31" spans="1:11" x14ac:dyDescent="0.25">
      <c r="A31" s="29" t="s">
        <v>117</v>
      </c>
      <c r="B31" s="29" t="s">
        <v>271</v>
      </c>
      <c r="C31" s="47">
        <v>4500</v>
      </c>
      <c r="D31" s="29" t="s">
        <v>407</v>
      </c>
      <c r="E31" s="26"/>
      <c r="F31" s="26"/>
      <c r="G31" s="26"/>
      <c r="H31" s="26">
        <f>1/[2]Secteurs!$M$79</f>
        <v>0.90909090909090906</v>
      </c>
      <c r="I31" s="26"/>
      <c r="J31" s="26"/>
      <c r="K31" s="26"/>
    </row>
    <row r="32" spans="1:11" x14ac:dyDescent="0.25">
      <c r="A32" s="29" t="s">
        <v>117</v>
      </c>
      <c r="B32" s="29" t="s">
        <v>275</v>
      </c>
      <c r="C32" s="47">
        <v>1520</v>
      </c>
      <c r="D32" s="29" t="s">
        <v>407</v>
      </c>
      <c r="E32" s="26"/>
      <c r="F32" s="26"/>
      <c r="G32" s="26"/>
      <c r="H32" s="26">
        <f>1/[2]Secteurs!$M$79</f>
        <v>0.90909090909090906</v>
      </c>
      <c r="I32" s="26"/>
      <c r="J32" s="26"/>
      <c r="K32" s="26"/>
    </row>
    <row r="33" spans="1:11" x14ac:dyDescent="0.25">
      <c r="A33" s="29" t="s">
        <v>117</v>
      </c>
      <c r="B33" s="29" t="s">
        <v>276</v>
      </c>
      <c r="C33" s="47">
        <v>1840</v>
      </c>
      <c r="D33" s="29" t="s">
        <v>407</v>
      </c>
      <c r="E33" s="26"/>
      <c r="F33" s="26"/>
      <c r="G33" s="26"/>
      <c r="H33" s="26" cm="1">
        <f t="array" ref="H33">_xlfn.XLOOKUP(A33&amp;B33&amp;"1000t",[1]MFAB!A:A&amp;[1]MFAB!B:B&amp;[1]MFAB!E:E,[1]MFAB!I:I)</f>
        <v>0.90909090909090906</v>
      </c>
      <c r="I33" s="26"/>
      <c r="J33" s="26"/>
      <c r="K33" s="26"/>
    </row>
    <row r="34" spans="1:11" x14ac:dyDescent="0.25">
      <c r="A34" s="29" t="s">
        <v>117</v>
      </c>
      <c r="B34" s="29" t="s">
        <v>289</v>
      </c>
      <c r="C34" s="47">
        <v>1780</v>
      </c>
      <c r="D34" s="29" t="s">
        <v>407</v>
      </c>
      <c r="E34" s="26"/>
      <c r="F34" s="26"/>
      <c r="G34" s="26"/>
      <c r="H34" s="26" cm="1">
        <f t="array" ref="H34">_xlfn.XLOOKUP(A34&amp;B34&amp;"1000t",[1]MFAB!A:A&amp;[1]MFAB!B:B&amp;[1]MFAB!E:E,[1]MFAB!I:I)</f>
        <v>0.90909090909090906</v>
      </c>
      <c r="I34" s="26"/>
      <c r="J34" s="26"/>
      <c r="K34" s="26"/>
    </row>
    <row r="35" spans="1:11" x14ac:dyDescent="0.25">
      <c r="A35" s="29" t="s">
        <v>132</v>
      </c>
      <c r="B35" s="29" t="s">
        <v>184</v>
      </c>
      <c r="C35" s="47">
        <v>4610</v>
      </c>
      <c r="D35" s="29" t="s">
        <v>407</v>
      </c>
      <c r="E35" s="26"/>
      <c r="F35" s="26"/>
      <c r="G35" s="26"/>
      <c r="H35" s="26">
        <f>H106</f>
        <v>0.5655</v>
      </c>
      <c r="I35" s="26"/>
      <c r="J35" s="26"/>
      <c r="K35" s="26"/>
    </row>
    <row r="36" spans="1:11" x14ac:dyDescent="0.25">
      <c r="A36" s="29" t="s">
        <v>143</v>
      </c>
      <c r="B36" s="29" t="s">
        <v>287</v>
      </c>
      <c r="C36" s="47">
        <v>104</v>
      </c>
      <c r="D36" s="29" t="s">
        <v>407</v>
      </c>
      <c r="E36" s="26"/>
      <c r="F36" s="26"/>
      <c r="G36" s="26"/>
      <c r="H36" s="26" cm="1">
        <f t="array" ref="H36">_xlfn.XLOOKUP(A36&amp;B36&amp;"1000t",[1]MFAB!A:A&amp;[1]MFAB!B:B&amp;[1]MFAB!E:E,[1]MFAB!I:I)</f>
        <v>0.41900928994096648</v>
      </c>
      <c r="I36" s="26"/>
      <c r="J36" s="26"/>
      <c r="K36" s="26"/>
    </row>
    <row r="37" spans="1:11" x14ac:dyDescent="0.25">
      <c r="A37" s="29" t="s">
        <v>144</v>
      </c>
      <c r="B37" s="29" t="s">
        <v>184</v>
      </c>
      <c r="C37" s="47">
        <v>724</v>
      </c>
      <c r="D37" s="29" t="s">
        <v>407</v>
      </c>
      <c r="E37" s="26"/>
      <c r="F37" s="26"/>
      <c r="G37" s="26"/>
      <c r="H37" s="26">
        <f>[2]Panneaux!$F$3/1000</f>
        <v>0.42499999999999999</v>
      </c>
      <c r="I37" s="26"/>
      <c r="J37" s="26"/>
      <c r="K37" s="26"/>
    </row>
    <row r="38" spans="1:11" x14ac:dyDescent="0.25">
      <c r="A38" s="29" t="s">
        <v>157</v>
      </c>
      <c r="B38" s="29" t="s">
        <v>267</v>
      </c>
      <c r="C38" s="47">
        <f>C47+C72</f>
        <v>25796</v>
      </c>
      <c r="D38" s="29" t="s">
        <v>407</v>
      </c>
      <c r="E38" s="26"/>
      <c r="F38" s="26"/>
      <c r="G38" s="26"/>
      <c r="H38" s="26">
        <f>H47</f>
        <v>0.66272575492669783</v>
      </c>
      <c r="I38" s="26"/>
      <c r="J38" s="26"/>
      <c r="K38" s="26"/>
    </row>
    <row r="39" spans="1:11" x14ac:dyDescent="0.25">
      <c r="A39" s="29" t="s">
        <v>158</v>
      </c>
      <c r="B39" s="29" t="s">
        <v>271</v>
      </c>
      <c r="C39" s="47">
        <v>7670</v>
      </c>
      <c r="D39" s="29" t="s">
        <v>407</v>
      </c>
      <c r="E39" s="26"/>
      <c r="F39" s="26"/>
      <c r="G39" s="26"/>
      <c r="H39" s="26">
        <f>H48</f>
        <v>0.4681249358030512</v>
      </c>
      <c r="I39" s="26"/>
      <c r="J39" s="26"/>
      <c r="K39" s="26"/>
    </row>
    <row r="40" spans="1:11" x14ac:dyDescent="0.25">
      <c r="A40" s="29" t="s">
        <v>115</v>
      </c>
      <c r="B40" s="29" t="s">
        <v>267</v>
      </c>
      <c r="C40" s="47">
        <v>2070</v>
      </c>
      <c r="D40" s="29" t="s">
        <v>407</v>
      </c>
      <c r="E40" s="26"/>
      <c r="F40" s="26"/>
      <c r="G40" s="26"/>
      <c r="H40" s="26">
        <f>1/[2]Secteurs!$M$80</f>
        <v>0.90909090909090906</v>
      </c>
      <c r="I40" s="26"/>
      <c r="J40" s="26"/>
      <c r="K40" s="26"/>
    </row>
    <row r="41" spans="1:11" x14ac:dyDescent="0.25">
      <c r="A41" s="29" t="s">
        <v>159</v>
      </c>
      <c r="B41" s="29" t="s">
        <v>184</v>
      </c>
      <c r="C41" s="47">
        <v>102</v>
      </c>
      <c r="D41" s="29" t="s">
        <v>407</v>
      </c>
      <c r="E41" s="26"/>
      <c r="F41" s="26"/>
      <c r="G41" s="26"/>
      <c r="H41" s="26">
        <f>H105</f>
        <v>0.61710714285714274</v>
      </c>
      <c r="I41" s="26"/>
      <c r="J41" s="26"/>
      <c r="K41" s="26"/>
    </row>
    <row r="42" spans="1:11" x14ac:dyDescent="0.25">
      <c r="A42" s="29" t="s">
        <v>163</v>
      </c>
      <c r="B42" s="29" t="s">
        <v>84</v>
      </c>
      <c r="C42" s="47">
        <v>4690</v>
      </c>
      <c r="D42" s="29" t="s">
        <v>407</v>
      </c>
      <c r="E42" s="26"/>
      <c r="F42" s="26"/>
      <c r="G42" s="26"/>
      <c r="H42" s="26">
        <f>H108</f>
        <v>0.4185620701176051</v>
      </c>
      <c r="I42" s="26"/>
      <c r="J42" s="26"/>
      <c r="K42" s="26"/>
    </row>
    <row r="43" spans="1:11" x14ac:dyDescent="0.25">
      <c r="A43" s="29" t="s">
        <v>170</v>
      </c>
      <c r="B43" s="29" t="s">
        <v>40</v>
      </c>
      <c r="C43" s="47">
        <v>5865</v>
      </c>
      <c r="D43" s="29" t="s">
        <v>407</v>
      </c>
      <c r="E43" s="26"/>
      <c r="F43" s="26"/>
      <c r="G43" s="26"/>
      <c r="H43" s="26" cm="1">
        <f t="array" ref="H43">_xlfn.XLOOKUP(A43&amp;B43&amp;"1000t",[1]MFAB!A:A&amp;[1]MFAB!B:B&amp;[1]MFAB!E:E,[1]MFAB!I:I)</f>
        <v>0.53344595818530283</v>
      </c>
      <c r="I43" s="26"/>
      <c r="J43" s="26"/>
      <c r="K43" s="26"/>
    </row>
    <row r="44" spans="1:11" x14ac:dyDescent="0.25">
      <c r="A44" s="29" t="s">
        <v>170</v>
      </c>
      <c r="B44" s="29" t="s">
        <v>42</v>
      </c>
      <c r="C44" s="47">
        <v>15046</v>
      </c>
      <c r="D44" s="29" t="s">
        <v>407</v>
      </c>
      <c r="E44" s="26"/>
      <c r="F44" s="26"/>
      <c r="G44" s="26"/>
      <c r="H44" s="26" cm="1">
        <f t="array" ref="H44">_xlfn.XLOOKUP(A44&amp;B44&amp;"1000t",[1]MFAB!A:A&amp;[1]MFAB!B:B&amp;[1]MFAB!E:E,[1]MFAB!I:I)</f>
        <v>0.41900928994096648</v>
      </c>
      <c r="I44" s="26"/>
      <c r="J44" s="26"/>
      <c r="K44" s="26"/>
    </row>
    <row r="45" spans="1:11" x14ac:dyDescent="0.25">
      <c r="A45" s="29" t="s">
        <v>170</v>
      </c>
      <c r="B45" s="29" t="s">
        <v>49</v>
      </c>
      <c r="C45" s="47">
        <v>6393</v>
      </c>
      <c r="D45" s="29" t="s">
        <v>407</v>
      </c>
      <c r="E45" s="26"/>
      <c r="F45" s="26"/>
      <c r="G45" s="26"/>
      <c r="H45" s="26" cm="1">
        <f t="array" ref="H45">_xlfn.XLOOKUP(A45&amp;B45&amp;"1000t",[1]MFAB!A:A&amp;[1]MFAB!B:B&amp;[1]MFAB!E:E,[1]MFAB!I:I)</f>
        <v>0.3998379155901261</v>
      </c>
      <c r="I45" s="26"/>
      <c r="J45" s="26"/>
      <c r="K45" s="26"/>
    </row>
    <row r="46" spans="1:11" x14ac:dyDescent="0.25">
      <c r="A46" s="29" t="s">
        <v>170</v>
      </c>
      <c r="B46" s="29" t="s">
        <v>50</v>
      </c>
      <c r="C46" s="47">
        <v>4250</v>
      </c>
      <c r="D46" s="29" t="s">
        <v>407</v>
      </c>
      <c r="E46" s="26"/>
      <c r="F46" s="26"/>
      <c r="G46" s="26"/>
      <c r="H46" s="26" cm="1">
        <f t="array" ref="H46">_xlfn.XLOOKUP(A46&amp;B46&amp;"1000t",[1]MFAB!A:A&amp;[1]MFAB!B:B&amp;[1]MFAB!E:E,[1]MFAB!I:I)</f>
        <v>0.57950000000000002</v>
      </c>
      <c r="I46" s="26"/>
      <c r="J46" s="26"/>
      <c r="K46" s="26"/>
    </row>
    <row r="47" spans="1:11" x14ac:dyDescent="0.25">
      <c r="A47" s="29" t="s">
        <v>170</v>
      </c>
      <c r="B47" s="29" t="s">
        <v>157</v>
      </c>
      <c r="C47" s="47">
        <v>5459</v>
      </c>
      <c r="D47" s="29" t="s">
        <v>407</v>
      </c>
      <c r="E47" s="26"/>
      <c r="F47" s="26"/>
      <c r="G47" s="26"/>
      <c r="H47" s="26" cm="1">
        <f t="array" ref="H47">_xlfn.XLOOKUP(A47&amp;B47&amp;"1000t",[1]MFAB!A:A&amp;[1]MFAB!B:B&amp;[1]MFAB!E:E,[1]MFAB!I:I)</f>
        <v>0.66272575492669783</v>
      </c>
      <c r="I47" s="26"/>
      <c r="J47" s="26"/>
      <c r="K47" s="26"/>
    </row>
    <row r="48" spans="1:11" x14ac:dyDescent="0.25">
      <c r="A48" s="29" t="s">
        <v>170</v>
      </c>
      <c r="B48" s="29" t="s">
        <v>158</v>
      </c>
      <c r="C48" s="47">
        <v>7669</v>
      </c>
      <c r="D48" s="29" t="s">
        <v>407</v>
      </c>
      <c r="E48" s="26"/>
      <c r="F48" s="26"/>
      <c r="G48" s="26"/>
      <c r="H48" s="26" cm="1">
        <f t="array" ref="H48">_xlfn.XLOOKUP(A48&amp;B48&amp;"1000t",[1]MFAB!A:A&amp;[1]MFAB!B:B&amp;[1]MFAB!E:E,[1]MFAB!I:I)</f>
        <v>0.4681249358030512</v>
      </c>
      <c r="I48" s="26"/>
      <c r="J48" s="26"/>
      <c r="K48" s="26"/>
    </row>
    <row r="49" spans="1:11" x14ac:dyDescent="0.25">
      <c r="A49" s="29" t="s">
        <v>172</v>
      </c>
      <c r="B49" s="29" t="s">
        <v>29</v>
      </c>
      <c r="C49" s="47">
        <v>128000</v>
      </c>
      <c r="D49" s="29" t="s">
        <v>407</v>
      </c>
      <c r="E49" s="26"/>
      <c r="F49" s="26"/>
      <c r="G49" s="26"/>
      <c r="H49" s="26" cm="1">
        <f t="array" ref="H49">_xlfn.XLOOKUP(A49&amp;B49&amp;"1000t",[1]MFAB!A:A&amp;[1]MFAB!B:B&amp;[1]MFAB!E:E,[1]MFAB!I:I)</f>
        <v>0.70683563127265903</v>
      </c>
      <c r="I49" s="26"/>
      <c r="J49" s="26"/>
      <c r="K49" s="26"/>
    </row>
    <row r="50" spans="1:11" x14ac:dyDescent="0.25">
      <c r="A50" s="29" t="s">
        <v>174</v>
      </c>
      <c r="B50" s="29" t="s">
        <v>35</v>
      </c>
      <c r="C50" s="47">
        <f>44684+20337</f>
        <v>65021</v>
      </c>
      <c r="D50" s="29" t="s">
        <v>407</v>
      </c>
      <c r="E50" s="26"/>
      <c r="F50" s="26"/>
      <c r="G50" s="26"/>
      <c r="H50" s="26" cm="1">
        <f t="array" ref="H50">_xlfn.XLOOKUP(A50&amp;B50&amp;"1000t",[1]MFAB!A:A&amp;[1]MFAB!B:B&amp;[1]MFAB!E:E,[1]MFAB!I:I)</f>
        <v>0.66272575492669783</v>
      </c>
      <c r="I50" s="26"/>
      <c r="J50" s="26"/>
      <c r="K50" s="26"/>
    </row>
    <row r="51" spans="1:11" x14ac:dyDescent="0.25">
      <c r="A51" s="29" t="s">
        <v>175</v>
      </c>
      <c r="B51" s="29" t="s">
        <v>29</v>
      </c>
      <c r="C51" s="47">
        <v>4087.0920000000001</v>
      </c>
      <c r="D51" s="29" t="s">
        <v>407</v>
      </c>
      <c r="E51" s="26"/>
      <c r="F51" s="26"/>
      <c r="G51" s="26"/>
      <c r="H51" s="26" cm="1">
        <f t="array" ref="H51">_xlfn.XLOOKUP(A51&amp;B51&amp;"1000t",[1]MFAB!A:A&amp;[1]MFAB!B:B&amp;[1]MFAB!E:E,[1]MFAB!I:I)</f>
        <v>0.72065398640420997</v>
      </c>
      <c r="I51" s="26"/>
      <c r="J51" s="26"/>
      <c r="K51" s="26"/>
    </row>
    <row r="52" spans="1:11" x14ac:dyDescent="0.25">
      <c r="A52" s="29" t="s">
        <v>178</v>
      </c>
      <c r="B52" s="29" t="s">
        <v>62</v>
      </c>
      <c r="C52" s="47">
        <v>7210</v>
      </c>
      <c r="D52" s="29" t="s">
        <v>407</v>
      </c>
      <c r="E52" s="26"/>
      <c r="F52" s="26"/>
      <c r="G52" s="26"/>
      <c r="H52" s="26" cm="1">
        <f t="array" ref="H52">_xlfn.XLOOKUP(A52&amp;B52&amp;"1000t",[1]MFAB!A:A&amp;[1]MFAB!B:B&amp;[1]MFAB!E:E,[1]MFAB!I:I)</f>
        <v>0.4185620701176051</v>
      </c>
      <c r="I52" s="26"/>
      <c r="J52" s="26"/>
      <c r="K52" s="26"/>
    </row>
    <row r="53" spans="1:11" x14ac:dyDescent="0.25">
      <c r="A53" s="29" t="s">
        <v>178</v>
      </c>
      <c r="B53" s="29" t="s">
        <v>117</v>
      </c>
      <c r="C53" s="47">
        <v>6976</v>
      </c>
      <c r="D53" s="29" t="s">
        <v>407</v>
      </c>
      <c r="E53" s="26"/>
      <c r="F53" s="26"/>
      <c r="G53" s="26"/>
      <c r="H53" s="26" cm="1">
        <f t="array" ref="H53">_xlfn.XLOOKUP(A53&amp;B53&amp;"1000t",[1]MFAB!A:A&amp;[1]MFAB!B:B&amp;[1]MFAB!E:E,[1]MFAB!I:I)</f>
        <v>0.4185620701176051</v>
      </c>
      <c r="I53" s="26"/>
      <c r="J53" s="26"/>
      <c r="K53" s="26"/>
    </row>
    <row r="54" spans="1:11" x14ac:dyDescent="0.25">
      <c r="A54" s="29" t="s">
        <v>179</v>
      </c>
      <c r="B54" s="29" t="s">
        <v>58</v>
      </c>
      <c r="C54" s="47">
        <v>1568</v>
      </c>
      <c r="D54" s="29" t="s">
        <v>407</v>
      </c>
      <c r="E54" s="26"/>
      <c r="F54" s="26"/>
      <c r="G54" s="26"/>
      <c r="H54" s="26" cm="1">
        <f t="array" ref="H54">_xlfn.XLOOKUP(A54&amp;B54&amp;"1000t",[1]MFAB!A:A&amp;[1]MFAB!B:B&amp;[1]MFAB!E:E,[1]MFAB!I:I)</f>
        <v>0.56259763694398679</v>
      </c>
      <c r="I54" s="26"/>
      <c r="J54" s="26"/>
      <c r="K54" s="26"/>
    </row>
    <row r="55" spans="1:11" x14ac:dyDescent="0.25">
      <c r="A55" s="29" t="s">
        <v>179</v>
      </c>
      <c r="B55" s="29" t="s">
        <v>69</v>
      </c>
      <c r="C55" s="47">
        <v>179</v>
      </c>
      <c r="D55" s="29" t="s">
        <v>407</v>
      </c>
      <c r="E55" s="26"/>
      <c r="F55" s="26"/>
      <c r="G55" s="26"/>
      <c r="H55" s="26" cm="1">
        <f t="array" ref="H55">_xlfn.XLOOKUP(A55&amp;B55&amp;"1000t",[1]MFAB!A:A&amp;[1]MFAB!B:B&amp;[1]MFAB!E:E,[1]MFAB!I:I)</f>
        <v>0.61710714285714274</v>
      </c>
      <c r="I55" s="26"/>
      <c r="J55" s="26"/>
      <c r="K55" s="26"/>
    </row>
    <row r="56" spans="1:11" x14ac:dyDescent="0.25">
      <c r="A56" s="29" t="s">
        <v>179</v>
      </c>
      <c r="B56" s="29" t="s">
        <v>71</v>
      </c>
      <c r="C56" s="47">
        <v>108</v>
      </c>
      <c r="D56" s="29" t="s">
        <v>407</v>
      </c>
      <c r="E56" s="26"/>
      <c r="F56" s="26"/>
      <c r="G56" s="26"/>
      <c r="H56" s="26" cm="1">
        <f t="array" ref="H56">_xlfn.XLOOKUP(A56&amp;B56&amp;"1000t",[1]MFAB!A:A&amp;[1]MFAB!B:B&amp;[1]MFAB!E:E,[1]MFAB!I:I)</f>
        <v>0.61710714285714274</v>
      </c>
      <c r="I56" s="26"/>
      <c r="J56" s="26"/>
      <c r="K56" s="26"/>
    </row>
    <row r="57" spans="1:11" x14ac:dyDescent="0.25">
      <c r="A57" s="29" t="s">
        <v>179</v>
      </c>
      <c r="B57" s="29" t="s">
        <v>117</v>
      </c>
      <c r="C57" s="47">
        <v>2882</v>
      </c>
      <c r="D57" s="29" t="s">
        <v>407</v>
      </c>
      <c r="E57" s="26"/>
      <c r="F57" s="26"/>
      <c r="G57" s="26"/>
      <c r="H57" s="26" cm="1">
        <f t="array" ref="H57">_xlfn.XLOOKUP(A57&amp;B57&amp;"1000t",[1]MFAB!A:A&amp;[1]MFAB!B:B&amp;[1]MFAB!E:E,[1]MFAB!I:I)</f>
        <v>0.56259763694398679</v>
      </c>
      <c r="I57" s="26"/>
      <c r="J57" s="26"/>
      <c r="K57" s="26"/>
    </row>
    <row r="58" spans="1:11" x14ac:dyDescent="0.25">
      <c r="A58" s="29" t="s">
        <v>181</v>
      </c>
      <c r="B58" s="29" t="s">
        <v>96</v>
      </c>
      <c r="C58" s="47">
        <v>3720</v>
      </c>
      <c r="D58" s="29" t="s">
        <v>407</v>
      </c>
      <c r="E58" s="26"/>
      <c r="F58" s="26"/>
      <c r="G58" s="26"/>
      <c r="H58" s="26" cm="1">
        <f t="array" ref="H58">_xlfn.XLOOKUP(A58&amp;B58&amp;"1000t",[1]MFAB!A:A&amp;[1]MFAB!B:B&amp;[1]MFAB!E:E,[1]MFAB!I:I)</f>
        <v>0.46948356807511737</v>
      </c>
      <c r="I58" s="26"/>
      <c r="J58" s="26"/>
      <c r="K58" s="26"/>
    </row>
    <row r="59" spans="1:11" x14ac:dyDescent="0.25">
      <c r="A59" s="29" t="s">
        <v>181</v>
      </c>
      <c r="B59" s="29" t="s">
        <v>104</v>
      </c>
      <c r="C59" s="47">
        <v>3570</v>
      </c>
      <c r="D59" s="29" t="s">
        <v>407</v>
      </c>
      <c r="E59" s="26"/>
      <c r="F59" s="26"/>
      <c r="G59" s="26"/>
      <c r="H59" s="26" cm="1">
        <f t="array" ref="H59">_xlfn.XLOOKUP(A59&amp;B59&amp;"1000t",[1]MFAB!A:A&amp;[1]MFAB!B:B&amp;[1]MFAB!E:E,[1]MFAB!I:I)</f>
        <v>0.90909090909090906</v>
      </c>
      <c r="I59" s="26"/>
      <c r="J59" s="26"/>
      <c r="K59" s="26"/>
    </row>
    <row r="60" spans="1:11" x14ac:dyDescent="0.25">
      <c r="A60" s="29" t="s">
        <v>181</v>
      </c>
      <c r="B60" s="29" t="s">
        <v>117</v>
      </c>
      <c r="C60" s="47">
        <v>919</v>
      </c>
      <c r="D60" s="29" t="s">
        <v>407</v>
      </c>
      <c r="E60" s="26"/>
      <c r="F60" s="26"/>
      <c r="G60" s="26"/>
      <c r="H60" s="26" cm="1">
        <f t="array" ref="H60">_xlfn.XLOOKUP(A60&amp;B60&amp;"1000t",[1]MFAB!A:A&amp;[1]MFAB!B:B&amp;[1]MFAB!E:E,[1]MFAB!I:I)</f>
        <v>0.90909090909090906</v>
      </c>
      <c r="I60" s="26"/>
      <c r="J60" s="26"/>
      <c r="K60" s="26"/>
    </row>
    <row r="61" spans="1:11" x14ac:dyDescent="0.25">
      <c r="A61" s="29" t="s">
        <v>182</v>
      </c>
      <c r="B61" s="29" t="s">
        <v>100</v>
      </c>
      <c r="C61" s="47">
        <v>17000</v>
      </c>
      <c r="D61" s="29" t="s">
        <v>407</v>
      </c>
      <c r="E61" s="26"/>
      <c r="F61" s="26"/>
      <c r="G61" s="26"/>
      <c r="H61" s="26" cm="1">
        <f t="array" ref="H61">_xlfn.XLOOKUP(A61&amp;B61&amp;"1000t",[1]MFAB!A:A&amp;[1]MFAB!B:B&amp;[1]MFAB!E:E,[1]MFAB!I:I)</f>
        <v>0.64935064935064934</v>
      </c>
      <c r="I61" s="26"/>
      <c r="J61" s="26"/>
      <c r="K61" s="26"/>
    </row>
    <row r="62" spans="1:11" x14ac:dyDescent="0.25">
      <c r="A62" s="29" t="s">
        <v>276</v>
      </c>
      <c r="B62" s="29" t="s">
        <v>115</v>
      </c>
      <c r="C62" s="47">
        <v>1850</v>
      </c>
      <c r="D62" s="29" t="s">
        <v>407</v>
      </c>
      <c r="E62" s="26"/>
      <c r="F62" s="26"/>
      <c r="G62" s="26"/>
      <c r="H62" s="26" cm="1">
        <f t="array" ref="H62">_xlfn.XLOOKUP(A62&amp;B62&amp;"1000t",[1]MFAB!A:A&amp;[1]MFAB!B:B&amp;[1]MFAB!E:E,[1]MFAB!I:I)</f>
        <v>0.90909090909090906</v>
      </c>
      <c r="I62" s="26"/>
      <c r="J62" s="26"/>
      <c r="K62" s="26"/>
    </row>
    <row r="63" spans="1:11" x14ac:dyDescent="0.25">
      <c r="A63" s="29" t="s">
        <v>284</v>
      </c>
      <c r="B63" s="29" t="s">
        <v>157</v>
      </c>
      <c r="C63" s="47">
        <v>6500</v>
      </c>
      <c r="D63" s="29" t="s">
        <v>407</v>
      </c>
      <c r="E63" s="26"/>
      <c r="F63" s="26"/>
      <c r="G63" s="26"/>
      <c r="H63" s="26" cm="1">
        <f t="array" ref="H63">_xlfn.XLOOKUP(A63&amp;B63&amp;"1000t",[1]MFAB!A:A&amp;[1]MFAB!B:B&amp;[1]MFAB!E:E,[1]MFAB!I:I)</f>
        <v>0.4681249358030512</v>
      </c>
      <c r="I63" s="26"/>
      <c r="J63" s="26"/>
      <c r="K63" s="26"/>
    </row>
    <row r="64" spans="1:11" x14ac:dyDescent="0.25">
      <c r="A64" s="29" t="s">
        <v>287</v>
      </c>
      <c r="B64" s="29" t="s">
        <v>117</v>
      </c>
      <c r="C64" s="47">
        <v>39</v>
      </c>
      <c r="D64" s="29" t="s">
        <v>407</v>
      </c>
      <c r="E64" s="26"/>
      <c r="F64" s="26"/>
      <c r="G64" s="26"/>
      <c r="H64" s="26" cm="1">
        <f t="array" ref="H64">_xlfn.XLOOKUP(A64&amp;B64&amp;"1000t",[1]MFAB!A:A&amp;[1]MFAB!B:B&amp;[1]MFAB!E:E,[1]MFAB!I:I)</f>
        <v>0.90909090909090906</v>
      </c>
      <c r="I64" s="26"/>
      <c r="J64" s="26"/>
      <c r="K64" s="26"/>
    </row>
    <row r="65" spans="1:11" x14ac:dyDescent="0.25">
      <c r="A65" s="29" t="s">
        <v>287</v>
      </c>
      <c r="B65" s="29" t="s">
        <v>144</v>
      </c>
      <c r="C65" s="47">
        <v>329</v>
      </c>
      <c r="D65" s="29" t="s">
        <v>407</v>
      </c>
      <c r="E65" s="26"/>
      <c r="F65" s="26"/>
      <c r="G65" s="26"/>
      <c r="H65" s="26" cm="1">
        <f t="array" ref="H65">_xlfn.XLOOKUP(A65&amp;B65&amp;"1000t",[1]MFAB!A:A&amp;[1]MFAB!B:B&amp;[1]MFAB!E:E,[1]MFAB!I:I)</f>
        <v>0.42499999999999993</v>
      </c>
      <c r="I65" s="26"/>
      <c r="J65" s="26"/>
      <c r="K65" s="26"/>
    </row>
    <row r="66" spans="1:11" x14ac:dyDescent="0.25">
      <c r="A66" s="29" t="s">
        <v>288</v>
      </c>
      <c r="B66" s="29" t="s">
        <v>117</v>
      </c>
      <c r="C66" s="47">
        <v>100</v>
      </c>
      <c r="D66" s="29" t="s">
        <v>407</v>
      </c>
      <c r="E66" s="26"/>
      <c r="F66" s="26"/>
      <c r="G66" s="26"/>
      <c r="H66" s="26" cm="1">
        <f t="array" ref="H66">_xlfn.XLOOKUP(A66&amp;B66&amp;"1000t",[1]MFAB!A:A&amp;[1]MFAB!B:B&amp;[1]MFAB!E:E,[1]MFAB!I:I)</f>
        <v>0.59326651912513129</v>
      </c>
      <c r="I66" s="26"/>
      <c r="J66" s="26"/>
      <c r="K66" s="26"/>
    </row>
    <row r="67" spans="1:11" x14ac:dyDescent="0.25">
      <c r="A67" s="29" t="s">
        <v>288</v>
      </c>
      <c r="B67" s="29" t="s">
        <v>143</v>
      </c>
      <c r="C67" s="47">
        <v>95</v>
      </c>
      <c r="D67" s="29" t="s">
        <v>407</v>
      </c>
      <c r="E67" s="26"/>
      <c r="F67" s="26"/>
      <c r="G67" s="26"/>
      <c r="H67" s="26" cm="1">
        <f t="array" ref="H67">_xlfn.XLOOKUP(A67&amp;B67&amp;"1000t",[1]MFAB!A:A&amp;[1]MFAB!B:B&amp;[1]MFAB!E:E,[1]MFAB!I:I)</f>
        <v>0.41900928994096648</v>
      </c>
      <c r="I67" s="26"/>
      <c r="J67" s="26"/>
      <c r="K67" s="26"/>
    </row>
    <row r="68" spans="1:11" x14ac:dyDescent="0.25">
      <c r="A68" s="29" t="s">
        <v>289</v>
      </c>
      <c r="B68" s="29" t="s">
        <v>117</v>
      </c>
      <c r="C68" s="47">
        <v>472</v>
      </c>
      <c r="D68" s="29" t="s">
        <v>407</v>
      </c>
      <c r="E68" s="26"/>
      <c r="F68" s="26"/>
      <c r="G68" s="26"/>
      <c r="H68" s="26" cm="1">
        <f t="array" ref="H68">_xlfn.XLOOKUP(A68&amp;B68&amp;"1000t",[1]MFAB!A:A&amp;[1]MFAB!B:B&amp;[1]MFAB!E:E,[1]MFAB!I:I)</f>
        <v>0.90909090909090906</v>
      </c>
      <c r="I68" s="26"/>
      <c r="J68" s="26"/>
      <c r="K68" s="26"/>
    </row>
    <row r="69" spans="1:11" x14ac:dyDescent="0.25">
      <c r="A69" s="29" t="s">
        <v>289</v>
      </c>
      <c r="B69" s="29" t="s">
        <v>132</v>
      </c>
      <c r="C69" s="47">
        <v>6800</v>
      </c>
      <c r="D69" s="29" t="s">
        <v>407</v>
      </c>
      <c r="E69" s="26"/>
      <c r="F69" s="26"/>
      <c r="G69" s="26"/>
      <c r="H69" s="26">
        <f>[2]Panneaux!$B$21</f>
        <v>0.5655</v>
      </c>
      <c r="I69" s="26"/>
      <c r="J69" s="26"/>
      <c r="K69" s="26"/>
    </row>
    <row r="70" spans="1:11" x14ac:dyDescent="0.25">
      <c r="A70" s="29" t="s">
        <v>291</v>
      </c>
      <c r="B70" s="29" t="s">
        <v>53</v>
      </c>
      <c r="C70" s="47">
        <f>C16</f>
        <v>2038</v>
      </c>
      <c r="D70" s="29" t="s">
        <v>407</v>
      </c>
      <c r="E70" s="26"/>
      <c r="F70" s="26"/>
      <c r="G70" s="26"/>
      <c r="H70" s="26">
        <f>1/[2]Secteurs!$M$86</f>
        <v>0.90909090909090906</v>
      </c>
      <c r="I70" s="26"/>
      <c r="J70" s="26"/>
      <c r="K70" s="26"/>
    </row>
    <row r="71" spans="1:11" x14ac:dyDescent="0.25">
      <c r="A71" s="29" t="s">
        <v>291</v>
      </c>
      <c r="B71" s="29" t="s">
        <v>54</v>
      </c>
      <c r="C71" s="47">
        <f>C17</f>
        <v>10415</v>
      </c>
      <c r="D71" s="29" t="s">
        <v>407</v>
      </c>
      <c r="E71" s="26"/>
      <c r="F71" s="26"/>
      <c r="G71" s="26"/>
      <c r="H71" s="26">
        <f>1/[2]Secteurs!$M$84</f>
        <v>0.64935064935064934</v>
      </c>
      <c r="I71" s="26"/>
      <c r="J71" s="26"/>
      <c r="K71" s="26"/>
    </row>
    <row r="72" spans="1:11" x14ac:dyDescent="0.25">
      <c r="A72" s="29" t="s">
        <v>304</v>
      </c>
      <c r="B72" s="29" t="s">
        <v>157</v>
      </c>
      <c r="C72" s="47">
        <v>20337</v>
      </c>
      <c r="D72" s="29" t="s">
        <v>407</v>
      </c>
      <c r="E72" s="26"/>
      <c r="F72" s="26"/>
      <c r="G72" s="26"/>
      <c r="H72" s="26" cm="1">
        <f t="array" ref="H72">_xlfn.XLOOKUP(A72&amp;B72&amp;"1000t",[1]MFAB!A:A&amp;[1]MFAB!B:B&amp;[1]MFAB!E:E,[1]MFAB!I:I)</f>
        <v>0.4681249358030512</v>
      </c>
      <c r="I72" s="26"/>
      <c r="J72" s="26"/>
      <c r="K72" s="26"/>
    </row>
    <row r="73" spans="1:11" x14ac:dyDescent="0.25">
      <c r="A73" s="29" t="s">
        <v>325</v>
      </c>
      <c r="B73" s="29" t="s">
        <v>159</v>
      </c>
      <c r="C73" s="47">
        <v>52</v>
      </c>
      <c r="D73" s="29" t="s">
        <v>407</v>
      </c>
      <c r="E73" s="26"/>
      <c r="F73" s="26"/>
      <c r="G73" s="26"/>
      <c r="H73" s="26" cm="1">
        <f t="array" ref="H73">_xlfn.XLOOKUP(A73&amp;B73&amp;"1000t",[1]MFAB!A:A&amp;[1]MFAB!B:B&amp;[1]MFAB!E:E,[1]MFAB!I:I)</f>
        <v>0.61710714285714274</v>
      </c>
      <c r="I73" s="26"/>
      <c r="J73" s="26"/>
      <c r="K73" s="26"/>
    </row>
    <row r="74" spans="1:11" x14ac:dyDescent="0.25">
      <c r="A74" s="29" t="s">
        <v>347</v>
      </c>
      <c r="B74" s="29" t="s">
        <v>157</v>
      </c>
      <c r="C74" s="47">
        <v>198</v>
      </c>
      <c r="D74" s="29" t="s">
        <v>407</v>
      </c>
      <c r="E74" s="26"/>
      <c r="F74" s="26"/>
      <c r="G74" s="26"/>
      <c r="H74" s="26" cm="1">
        <f t="array" ref="H74">_xlfn.XLOOKUP(A74&amp;B74&amp;"1000t",[1]MFAB!A:A&amp;[1]MFAB!B:B&amp;[1]MFAB!E:E,[1]MFAB!I:I)</f>
        <v>0.4681249358030512</v>
      </c>
      <c r="I74" s="26"/>
      <c r="J74" s="26"/>
      <c r="K74" s="26"/>
    </row>
    <row r="75" spans="1:11" x14ac:dyDescent="0.25">
      <c r="A75" s="29" t="s">
        <v>347</v>
      </c>
      <c r="B75" s="29" t="s">
        <v>49</v>
      </c>
      <c r="C75" s="47">
        <v>582</v>
      </c>
      <c r="D75" s="29" t="s">
        <v>407</v>
      </c>
      <c r="E75" s="26"/>
      <c r="F75" s="26"/>
      <c r="G75" s="26"/>
      <c r="H75" s="26" cm="1">
        <f t="array" ref="H75">_xlfn.XLOOKUP(A75&amp;B75&amp;"1000t",[1]MFAB!A:A&amp;[1]MFAB!B:B&amp;[1]MFAB!E:E,[1]MFAB!I:I)</f>
        <v>0.3998379155901261</v>
      </c>
      <c r="I75" s="26"/>
      <c r="J75" s="26"/>
      <c r="K75" s="26"/>
    </row>
    <row r="76" spans="1:11" x14ac:dyDescent="0.25">
      <c r="A76" s="29" t="s">
        <v>347</v>
      </c>
      <c r="B76" s="29" t="s">
        <v>50</v>
      </c>
      <c r="C76" s="47">
        <v>52</v>
      </c>
      <c r="D76" s="29" t="s">
        <v>407</v>
      </c>
      <c r="E76" s="26"/>
      <c r="F76" s="26"/>
      <c r="G76" s="26"/>
      <c r="H76" s="26" cm="1">
        <f t="array" ref="H76">_xlfn.XLOOKUP(A76&amp;B76&amp;"1000t",[1]MFAB!A:A&amp;[1]MFAB!B:B&amp;[1]MFAB!E:E,[1]MFAB!I:I)</f>
        <v>0.57950000000000002</v>
      </c>
      <c r="I76" s="26"/>
      <c r="J76" s="26"/>
      <c r="K76" s="26"/>
    </row>
    <row r="77" spans="1:11" x14ac:dyDescent="0.25">
      <c r="A77" s="29" t="s">
        <v>347</v>
      </c>
      <c r="B77" s="29" t="s">
        <v>40</v>
      </c>
      <c r="C77" s="47">
        <v>163</v>
      </c>
      <c r="D77" s="29" t="s">
        <v>407</v>
      </c>
      <c r="E77" s="26"/>
      <c r="F77" s="26"/>
      <c r="G77" s="26"/>
      <c r="H77" s="26" cm="1">
        <f t="array" ref="H77">_xlfn.XLOOKUP(A77&amp;B77&amp;"1000t",[1]MFAB!A:A&amp;[1]MFAB!B:B&amp;[1]MFAB!E:E,[1]MFAB!I:I)</f>
        <v>0.53344595818530283</v>
      </c>
      <c r="I77" s="26"/>
      <c r="J77" s="26"/>
      <c r="K77" s="26"/>
    </row>
    <row r="78" spans="1:11" x14ac:dyDescent="0.25">
      <c r="A78" s="29" t="s">
        <v>347</v>
      </c>
      <c r="B78" s="29" t="s">
        <v>42</v>
      </c>
      <c r="C78" s="47">
        <v>288</v>
      </c>
      <c r="D78" s="29" t="s">
        <v>407</v>
      </c>
      <c r="E78" s="26"/>
      <c r="F78" s="26"/>
      <c r="G78" s="26"/>
      <c r="H78" s="26" cm="1">
        <f t="array" ref="H78">_xlfn.XLOOKUP(A78&amp;B78&amp;"1000t",[1]MFAB!A:A&amp;[1]MFAB!B:B&amp;[1]MFAB!E:E,[1]MFAB!I:I)</f>
        <v>0.41900928994096648</v>
      </c>
      <c r="I78" s="26"/>
      <c r="J78" s="26"/>
      <c r="K78" s="26"/>
    </row>
    <row r="79" spans="1:11" x14ac:dyDescent="0.25">
      <c r="A79" s="29" t="s">
        <v>157</v>
      </c>
      <c r="B79" s="29" t="s">
        <v>347</v>
      </c>
      <c r="C79" s="47">
        <v>511</v>
      </c>
      <c r="D79" s="29" t="s">
        <v>407</v>
      </c>
      <c r="E79" s="26"/>
      <c r="F79" s="26"/>
      <c r="G79" s="26"/>
      <c r="H79" s="26" cm="1">
        <f t="array" ref="H79">_xlfn.XLOOKUP(A79&amp;B79&amp;"1000t",[1]MFAB!A:A&amp;[1]MFAB!B:B&amp;[1]MFAB!E:E,[1]MFAB!I:I)</f>
        <v>0.4681249358030512</v>
      </c>
      <c r="I79" s="26"/>
      <c r="J79" s="26"/>
      <c r="K79" s="26"/>
    </row>
    <row r="80" spans="1:11" x14ac:dyDescent="0.25">
      <c r="A80" s="29" t="s">
        <v>49</v>
      </c>
      <c r="B80" s="29" t="s">
        <v>347</v>
      </c>
      <c r="C80" s="47">
        <v>655</v>
      </c>
      <c r="D80" s="29" t="s">
        <v>407</v>
      </c>
      <c r="E80" s="26"/>
      <c r="F80" s="26"/>
      <c r="G80" s="26"/>
      <c r="H80" s="26" cm="1">
        <f t="array" ref="H80">_xlfn.XLOOKUP(A80&amp;B80&amp;"1000t",[1]MFAB!A:A&amp;[1]MFAB!B:B&amp;[1]MFAB!E:E,[1]MFAB!I:I)</f>
        <v>0.3998379155901261</v>
      </c>
      <c r="I80" s="26"/>
      <c r="J80" s="26"/>
      <c r="K80" s="26"/>
    </row>
    <row r="81" spans="1:11" x14ac:dyDescent="0.25">
      <c r="A81" s="29" t="s">
        <v>50</v>
      </c>
      <c r="B81" s="29" t="s">
        <v>347</v>
      </c>
      <c r="C81" s="47">
        <v>631</v>
      </c>
      <c r="D81" s="29" t="s">
        <v>407</v>
      </c>
      <c r="E81" s="26"/>
      <c r="F81" s="26"/>
      <c r="G81" s="26"/>
      <c r="H81" s="26" cm="1">
        <f t="array" ref="H81">_xlfn.XLOOKUP(A81&amp;B81&amp;"1000t",[1]MFAB!A:A&amp;[1]MFAB!B:B&amp;[1]MFAB!E:E,[1]MFAB!I:I)</f>
        <v>0.57950000000000002</v>
      </c>
      <c r="I81" s="26"/>
      <c r="J81" s="26"/>
      <c r="K81" s="26"/>
    </row>
    <row r="82" spans="1:11" x14ac:dyDescent="0.25">
      <c r="A82" s="29" t="s">
        <v>40</v>
      </c>
      <c r="B82" s="29" t="s">
        <v>347</v>
      </c>
      <c r="C82" s="47">
        <v>1224</v>
      </c>
      <c r="D82" s="29" t="s">
        <v>407</v>
      </c>
      <c r="E82" s="26"/>
      <c r="F82" s="26"/>
      <c r="G82" s="26"/>
      <c r="H82" s="26" cm="1">
        <f t="array" ref="H82">_xlfn.XLOOKUP(A82&amp;B82&amp;"1000t",[1]MFAB!A:A&amp;[1]MFAB!B:B&amp;[1]MFAB!E:E,[1]MFAB!I:I)</f>
        <v>0.53344595818530283</v>
      </c>
      <c r="I82" s="26"/>
      <c r="J82" s="26"/>
      <c r="K82" s="26"/>
    </row>
    <row r="83" spans="1:11" x14ac:dyDescent="0.25">
      <c r="A83" s="29" t="s">
        <v>42</v>
      </c>
      <c r="B83" s="29" t="s">
        <v>347</v>
      </c>
      <c r="C83" s="47">
        <v>760</v>
      </c>
      <c r="D83" s="29" t="s">
        <v>407</v>
      </c>
      <c r="E83" s="26"/>
      <c r="F83" s="26"/>
      <c r="G83" s="26"/>
      <c r="H83" s="26" cm="1">
        <f t="array" ref="H83">_xlfn.XLOOKUP(A83&amp;B83&amp;"1000t",[1]MFAB!A:A&amp;[1]MFAB!B:B&amp;[1]MFAB!E:E,[1]MFAB!I:I)</f>
        <v>0.41900928994096648</v>
      </c>
      <c r="I83" s="26"/>
      <c r="J83" s="26"/>
      <c r="K83" s="26"/>
    </row>
    <row r="84" spans="1:11" x14ac:dyDescent="0.25">
      <c r="A84" s="29" t="s">
        <v>347</v>
      </c>
      <c r="B84" s="29" t="s">
        <v>54</v>
      </c>
      <c r="C84" s="47">
        <v>1981</v>
      </c>
      <c r="D84" s="29" t="s">
        <v>407</v>
      </c>
      <c r="E84" s="26"/>
      <c r="F84" s="26"/>
      <c r="G84" s="26"/>
      <c r="H84" s="26" cm="1">
        <f t="array" ref="H84">_xlfn.XLOOKUP(A84&amp;B84&amp;"1000t",[1]MFAB!A:A&amp;[1]MFAB!B:B&amp;[1]MFAB!E:E,[1]MFAB!I:I)</f>
        <v>0.64935064935064934</v>
      </c>
      <c r="I84" s="26"/>
      <c r="J84" s="26"/>
      <c r="K84" s="26"/>
    </row>
    <row r="85" spans="1:11" x14ac:dyDescent="0.25">
      <c r="A85" s="29" t="s">
        <v>347</v>
      </c>
      <c r="B85" s="29" t="s">
        <v>96</v>
      </c>
      <c r="C85" s="47">
        <v>4041</v>
      </c>
      <c r="D85" s="29" t="s">
        <v>407</v>
      </c>
      <c r="E85" s="26"/>
      <c r="F85" s="26"/>
      <c r="G85" s="26"/>
      <c r="H85" s="26" cm="1">
        <f t="array" ref="H85">_xlfn.XLOOKUP(A85&amp;B85&amp;"1000t",[1]MFAB!A:A&amp;[1]MFAB!B:B&amp;[1]MFAB!E:E,[1]MFAB!I:I)</f>
        <v>0.46948356807511737</v>
      </c>
      <c r="I85" s="26"/>
      <c r="J85" s="26"/>
      <c r="K85" s="26"/>
    </row>
    <row r="86" spans="1:11" x14ac:dyDescent="0.25">
      <c r="A86" s="29" t="s">
        <v>347</v>
      </c>
      <c r="B86" s="29" t="s">
        <v>117</v>
      </c>
      <c r="C86" s="47">
        <v>2390</v>
      </c>
      <c r="D86" s="29" t="s">
        <v>407</v>
      </c>
      <c r="E86" s="26"/>
      <c r="F86" s="26"/>
      <c r="G86" s="26"/>
      <c r="H86" s="26">
        <f>1/[2]Secteurs!$M$79</f>
        <v>0.90909090909090906</v>
      </c>
      <c r="I86" s="26"/>
      <c r="J86" s="26"/>
      <c r="K86" s="26"/>
    </row>
    <row r="87" spans="1:11" x14ac:dyDescent="0.25">
      <c r="A87" s="29" t="s">
        <v>347</v>
      </c>
      <c r="B87" s="29" t="s">
        <v>62</v>
      </c>
      <c r="C87" s="47">
        <v>2698</v>
      </c>
      <c r="D87" s="29" t="s">
        <v>407</v>
      </c>
      <c r="E87" s="26"/>
      <c r="F87" s="26"/>
      <c r="G87" s="26"/>
      <c r="H87" s="26" cm="1">
        <f t="array" ref="H87">_xlfn.XLOOKUP(A87&amp;B87&amp;"1000t",[1]MFAB!A:A&amp;[1]MFAB!B:B&amp;[1]MFAB!E:E,[1]MFAB!I:I)</f>
        <v>0.4185620701176051</v>
      </c>
      <c r="I87" s="26"/>
      <c r="J87" s="26"/>
      <c r="K87" s="26"/>
    </row>
    <row r="88" spans="1:11" x14ac:dyDescent="0.25">
      <c r="A88" s="29" t="s">
        <v>347</v>
      </c>
      <c r="B88" s="29" t="s">
        <v>58</v>
      </c>
      <c r="C88" s="47">
        <v>183</v>
      </c>
      <c r="D88" s="29" t="s">
        <v>407</v>
      </c>
      <c r="E88" s="26"/>
      <c r="F88" s="26"/>
      <c r="G88" s="26"/>
      <c r="H88" s="26" cm="1">
        <f t="array" ref="H88">_xlfn.XLOOKUP(A88&amp;B88&amp;"1000t",[1]MFAB!A:A&amp;[1]MFAB!B:B&amp;[1]MFAB!E:E,[1]MFAB!I:I)</f>
        <v>0.56259763694398679</v>
      </c>
      <c r="I88" s="26"/>
      <c r="J88" s="26"/>
      <c r="K88" s="26"/>
    </row>
    <row r="89" spans="1:11" x14ac:dyDescent="0.25">
      <c r="A89" s="29" t="s">
        <v>347</v>
      </c>
      <c r="B89" s="29" t="s">
        <v>69</v>
      </c>
      <c r="C89" s="47">
        <v>112</v>
      </c>
      <c r="D89" s="29" t="s">
        <v>407</v>
      </c>
      <c r="E89" s="26"/>
      <c r="F89" s="26"/>
      <c r="G89" s="26"/>
      <c r="H89" s="26" cm="1">
        <f t="array" ref="H89">_xlfn.XLOOKUP(A89&amp;B89&amp;"1000t",[1]MFAB!A:A&amp;[1]MFAB!B:B&amp;[1]MFAB!E:E,[1]MFAB!I:I)</f>
        <v>0.61710714285714274</v>
      </c>
      <c r="I89" s="26"/>
      <c r="J89" s="26"/>
      <c r="K89" s="26"/>
    </row>
    <row r="90" spans="1:11" x14ac:dyDescent="0.25">
      <c r="A90" s="29" t="s">
        <v>347</v>
      </c>
      <c r="B90" s="29" t="s">
        <v>143</v>
      </c>
      <c r="C90" s="47">
        <v>161</v>
      </c>
      <c r="D90" s="29" t="s">
        <v>407</v>
      </c>
      <c r="E90" s="26"/>
      <c r="F90" s="26"/>
      <c r="G90" s="26"/>
      <c r="H90" s="26" cm="1">
        <f t="array" ref="H90">_xlfn.XLOOKUP(A90&amp;B90&amp;"1000t",[1]MFAB!A:A&amp;[1]MFAB!B:B&amp;[1]MFAB!E:E,[1]MFAB!I:I)</f>
        <v>0.41900928994096648</v>
      </c>
      <c r="I90" s="26"/>
      <c r="J90" s="26"/>
      <c r="K90" s="26"/>
    </row>
    <row r="91" spans="1:11" x14ac:dyDescent="0.25">
      <c r="A91" s="29" t="s">
        <v>54</v>
      </c>
      <c r="B91" s="29" t="s">
        <v>347</v>
      </c>
      <c r="C91" s="47">
        <v>5922</v>
      </c>
      <c r="D91" s="29" t="s">
        <v>407</v>
      </c>
      <c r="E91" s="26"/>
      <c r="F91" s="26"/>
      <c r="G91" s="26"/>
      <c r="H91" s="26" cm="1">
        <f t="array" ref="H91">_xlfn.XLOOKUP(A91&amp;B91&amp;"1000t",[1]MFAB!A:A&amp;[1]MFAB!B:B&amp;[1]MFAB!E:E,[1]MFAB!I:I)</f>
        <v>0.64935064935064934</v>
      </c>
      <c r="I91" s="26"/>
      <c r="J91" s="26"/>
      <c r="K91" s="26"/>
    </row>
    <row r="92" spans="1:11" x14ac:dyDescent="0.25">
      <c r="A92" s="29" t="s">
        <v>96</v>
      </c>
      <c r="B92" s="29" t="s">
        <v>347</v>
      </c>
      <c r="C92" s="47">
        <v>1191</v>
      </c>
      <c r="D92" s="29" t="s">
        <v>407</v>
      </c>
      <c r="E92" s="26"/>
      <c r="F92" s="26"/>
      <c r="G92" s="26"/>
      <c r="H92" s="26" cm="1">
        <f t="array" ref="H92">_xlfn.XLOOKUP(A92&amp;B92&amp;"1000t",[1]MFAB!A:A&amp;[1]MFAB!B:B&amp;[1]MFAB!E:E,[1]MFAB!I:I)</f>
        <v>0.46948356807511737</v>
      </c>
      <c r="I92" s="26"/>
      <c r="J92" s="26"/>
      <c r="K92" s="26"/>
    </row>
    <row r="93" spans="1:11" x14ac:dyDescent="0.25">
      <c r="A93" s="29" t="s">
        <v>117</v>
      </c>
      <c r="B93" s="29" t="s">
        <v>347</v>
      </c>
      <c r="C93" s="47">
        <v>488</v>
      </c>
      <c r="D93" s="29" t="s">
        <v>407</v>
      </c>
      <c r="E93" s="26"/>
      <c r="F93" s="26"/>
      <c r="G93" s="26"/>
      <c r="H93" s="26">
        <f>1/[2]Secteurs!$M$79</f>
        <v>0.90909090909090906</v>
      </c>
      <c r="I93" s="26"/>
      <c r="J93" s="26"/>
      <c r="K93" s="26"/>
    </row>
    <row r="94" spans="1:11" x14ac:dyDescent="0.25">
      <c r="A94" s="29" t="s">
        <v>62</v>
      </c>
      <c r="B94" s="29" t="s">
        <v>347</v>
      </c>
      <c r="C94" s="47">
        <v>1015</v>
      </c>
      <c r="D94" s="29" t="s">
        <v>407</v>
      </c>
      <c r="E94" s="26"/>
      <c r="F94" s="26"/>
      <c r="G94" s="26"/>
      <c r="H94" s="26" cm="1">
        <f t="array" ref="H94">_xlfn.XLOOKUP(A94&amp;B94&amp;"1000t",[1]MFAB!A:A&amp;[1]MFAB!B:B&amp;[1]MFAB!E:E,[1]MFAB!I:I)</f>
        <v>0.4185620701176051</v>
      </c>
      <c r="I94" s="26"/>
      <c r="J94" s="26"/>
      <c r="K94" s="26"/>
    </row>
    <row r="95" spans="1:11" x14ac:dyDescent="0.25">
      <c r="A95" s="29" t="s">
        <v>58</v>
      </c>
      <c r="B95" s="29" t="s">
        <v>347</v>
      </c>
      <c r="C95" s="47">
        <v>563</v>
      </c>
      <c r="D95" s="29" t="s">
        <v>407</v>
      </c>
      <c r="E95" s="26"/>
      <c r="F95" s="26"/>
      <c r="G95" s="26"/>
      <c r="H95" s="26" cm="1">
        <f t="array" ref="H95">_xlfn.XLOOKUP(A95&amp;B95&amp;"1000t",[1]MFAB!A:A&amp;[1]MFAB!B:B&amp;[1]MFAB!E:E,[1]MFAB!I:I)</f>
        <v>0.56259763694398679</v>
      </c>
      <c r="I95" s="26"/>
      <c r="J95" s="26"/>
      <c r="K95" s="26"/>
    </row>
    <row r="96" spans="1:11" x14ac:dyDescent="0.25">
      <c r="A96" s="29" t="s">
        <v>69</v>
      </c>
      <c r="B96" s="29" t="s">
        <v>347</v>
      </c>
      <c r="C96" s="47">
        <v>141</v>
      </c>
      <c r="D96" s="29" t="s">
        <v>407</v>
      </c>
      <c r="E96" s="26"/>
      <c r="F96" s="26"/>
      <c r="G96" s="26"/>
      <c r="H96" s="26" cm="1">
        <f t="array" ref="H96">_xlfn.XLOOKUP(A96&amp;B96&amp;"1000t",[1]MFAB!A:A&amp;[1]MFAB!B:B&amp;[1]MFAB!E:E,[1]MFAB!I:I)</f>
        <v>0.61710714285714274</v>
      </c>
      <c r="I96" s="26"/>
      <c r="J96" s="26"/>
      <c r="K96" s="26"/>
    </row>
    <row r="97" spans="1:11" x14ac:dyDescent="0.25">
      <c r="A97" s="29" t="s">
        <v>143</v>
      </c>
      <c r="B97" s="29" t="s">
        <v>347</v>
      </c>
      <c r="C97" s="47">
        <v>150</v>
      </c>
      <c r="D97" s="29" t="s">
        <v>407</v>
      </c>
      <c r="E97" s="26"/>
      <c r="F97" s="26"/>
      <c r="G97" s="26"/>
      <c r="H97" s="26" cm="1">
        <f t="array" ref="H97">_xlfn.XLOOKUP(A97&amp;B97&amp;"1000t",[1]MFAB!A:A&amp;[1]MFAB!B:B&amp;[1]MFAB!E:E,[1]MFAB!I:I)</f>
        <v>0.41900928994096648</v>
      </c>
      <c r="I97" s="26"/>
      <c r="J97" s="26"/>
      <c r="K97" s="26"/>
    </row>
    <row r="98" spans="1:11" x14ac:dyDescent="0.25">
      <c r="A98" s="29" t="s">
        <v>347</v>
      </c>
      <c r="B98" s="29" t="s">
        <v>100</v>
      </c>
      <c r="C98" s="47">
        <v>10610</v>
      </c>
      <c r="D98" s="29" t="s">
        <v>407</v>
      </c>
      <c r="E98" s="26"/>
      <c r="F98" s="26"/>
      <c r="G98" s="26"/>
      <c r="H98" s="26" cm="1">
        <f t="array" ref="H98">_xlfn.XLOOKUP(A98&amp;B98&amp;"1000t",[1]MFAB!A:A&amp;[1]MFAB!B:B&amp;[1]MFAB!E:E,[1]MFAB!I:I)</f>
        <v>0.64935064935064934</v>
      </c>
      <c r="I98" s="26"/>
      <c r="J98" s="26"/>
      <c r="K98" s="26"/>
    </row>
    <row r="99" spans="1:11" x14ac:dyDescent="0.25">
      <c r="A99" s="29" t="s">
        <v>347</v>
      </c>
      <c r="B99" s="29" t="s">
        <v>159</v>
      </c>
      <c r="C99" s="47">
        <v>66</v>
      </c>
      <c r="D99" s="29" t="s">
        <v>407</v>
      </c>
      <c r="E99" s="26"/>
      <c r="F99" s="26"/>
      <c r="G99" s="26"/>
      <c r="H99" s="26" cm="1">
        <f t="array" ref="H99">_xlfn.XLOOKUP(A99&amp;B99&amp;"1000t",[1]MFAB!A:A&amp;[1]MFAB!B:B&amp;[1]MFAB!E:E,[1]MFAB!I:I)</f>
        <v>0.61710714285714274</v>
      </c>
      <c r="I99" s="26"/>
      <c r="J99" s="26"/>
      <c r="K99" s="26"/>
    </row>
    <row r="100" spans="1:11" x14ac:dyDescent="0.25">
      <c r="A100" s="29" t="s">
        <v>347</v>
      </c>
      <c r="B100" s="29" t="s">
        <v>132</v>
      </c>
      <c r="C100" s="47">
        <v>2138</v>
      </c>
      <c r="D100" s="29" t="s">
        <v>407</v>
      </c>
      <c r="E100" s="26"/>
      <c r="F100" s="26"/>
      <c r="G100" s="26"/>
      <c r="H100" s="26">
        <f>[2]Panneaux!$B$21</f>
        <v>0.5655</v>
      </c>
      <c r="I100" s="26"/>
      <c r="J100" s="26"/>
      <c r="K100" s="26"/>
    </row>
    <row r="101" spans="1:11" x14ac:dyDescent="0.25">
      <c r="A101" s="29" t="s">
        <v>347</v>
      </c>
      <c r="B101" s="29" t="s">
        <v>144</v>
      </c>
      <c r="C101" s="47">
        <v>601</v>
      </c>
      <c r="D101" s="29" t="s">
        <v>407</v>
      </c>
      <c r="E101" s="26"/>
      <c r="F101" s="26"/>
      <c r="G101" s="26"/>
      <c r="H101" s="26" cm="1">
        <f t="array" ref="H101">_xlfn.XLOOKUP(A101&amp;B101&amp;"1000t",[1]MFAB!A:A&amp;[1]MFAB!B:B&amp;[1]MFAB!E:E,[1]MFAB!I:I)</f>
        <v>0.42499999999999999</v>
      </c>
      <c r="I101" s="26"/>
      <c r="J101" s="26"/>
      <c r="K101" s="26"/>
    </row>
    <row r="102" spans="1:11" x14ac:dyDescent="0.25">
      <c r="A102" s="29" t="s">
        <v>347</v>
      </c>
      <c r="B102" s="29" t="s">
        <v>84</v>
      </c>
      <c r="C102" s="47">
        <v>854</v>
      </c>
      <c r="D102" s="29" t="s">
        <v>407</v>
      </c>
      <c r="E102" s="26"/>
      <c r="F102" s="26"/>
      <c r="G102" s="26"/>
      <c r="H102" s="26">
        <f>[2]Bois!$G$35/1000</f>
        <v>0.4185620701176051</v>
      </c>
      <c r="I102" s="26"/>
      <c r="J102" s="26"/>
      <c r="K102" s="26"/>
    </row>
    <row r="103" spans="1:11" x14ac:dyDescent="0.25">
      <c r="A103" s="29" t="s">
        <v>347</v>
      </c>
      <c r="B103" s="29" t="s">
        <v>115</v>
      </c>
      <c r="C103" s="47">
        <v>533</v>
      </c>
      <c r="D103" s="29" t="s">
        <v>407</v>
      </c>
      <c r="E103" s="26"/>
      <c r="F103" s="26"/>
      <c r="G103" s="26"/>
      <c r="H103" s="26" cm="1">
        <f t="array" ref="H103">_xlfn.XLOOKUP(A103&amp;B103&amp;"1000t",[1]MFAB!A:A&amp;[1]MFAB!B:B&amp;[1]MFAB!E:E,[1]MFAB!I:I)</f>
        <v>0.90909090909090906</v>
      </c>
      <c r="I103" s="26"/>
      <c r="J103" s="26"/>
      <c r="K103" s="26"/>
    </row>
    <row r="104" spans="1:11" x14ac:dyDescent="0.25">
      <c r="A104" s="29" t="s">
        <v>100</v>
      </c>
      <c r="B104" s="29" t="s">
        <v>347</v>
      </c>
      <c r="C104" s="47">
        <v>8961</v>
      </c>
      <c r="D104" s="29" t="s">
        <v>407</v>
      </c>
      <c r="E104" s="26"/>
      <c r="F104" s="26"/>
      <c r="G104" s="26"/>
      <c r="H104" s="26" cm="1">
        <f t="array" ref="H104">_xlfn.XLOOKUP(A104&amp;B104&amp;"1000t",[1]MFAB!A:A&amp;[1]MFAB!B:B&amp;[1]MFAB!E:E,[1]MFAB!I:I)</f>
        <v>0.64935064935064934</v>
      </c>
      <c r="I104" s="26"/>
      <c r="J104" s="26"/>
      <c r="K104" s="26"/>
    </row>
    <row r="105" spans="1:11" x14ac:dyDescent="0.25">
      <c r="A105" s="29" t="s">
        <v>159</v>
      </c>
      <c r="B105" s="29" t="s">
        <v>347</v>
      </c>
      <c r="C105" s="47">
        <v>16</v>
      </c>
      <c r="D105" s="29" t="s">
        <v>407</v>
      </c>
      <c r="E105" s="26"/>
      <c r="F105" s="26"/>
      <c r="G105" s="26"/>
      <c r="H105" s="26" cm="1">
        <f t="array" ref="H105">_xlfn.XLOOKUP(A105&amp;B105&amp;"1000t",[1]MFAB!A:A&amp;[1]MFAB!B:B&amp;[1]MFAB!E:E,[1]MFAB!I:I)</f>
        <v>0.61710714285714274</v>
      </c>
      <c r="I105" s="26"/>
      <c r="J105" s="26"/>
      <c r="K105" s="26"/>
    </row>
    <row r="106" spans="1:11" x14ac:dyDescent="0.25">
      <c r="A106" s="29" t="s">
        <v>132</v>
      </c>
      <c r="B106" s="29" t="s">
        <v>347</v>
      </c>
      <c r="C106" s="47">
        <v>4328</v>
      </c>
      <c r="D106" s="29" t="s">
        <v>407</v>
      </c>
      <c r="E106" s="26"/>
      <c r="F106" s="26"/>
      <c r="G106" s="26"/>
      <c r="H106" s="26">
        <f>[2]Panneaux!$B$21</f>
        <v>0.5655</v>
      </c>
      <c r="I106" s="26"/>
      <c r="J106" s="26"/>
      <c r="K106" s="26"/>
    </row>
    <row r="107" spans="1:11" x14ac:dyDescent="0.25">
      <c r="A107" s="29" t="s">
        <v>144</v>
      </c>
      <c r="B107" s="29" t="s">
        <v>347</v>
      </c>
      <c r="C107" s="47">
        <v>206</v>
      </c>
      <c r="D107" s="29" t="s">
        <v>407</v>
      </c>
      <c r="E107" s="26"/>
      <c r="F107" s="26"/>
      <c r="G107" s="26"/>
      <c r="H107" s="26" cm="1">
        <f t="array" ref="H107">_xlfn.XLOOKUP(A107&amp;B107&amp;"1000t",[1]MFAB!A:A&amp;[1]MFAB!B:B&amp;[1]MFAB!E:E,[1]MFAB!I:I)</f>
        <v>0.42499999999999999</v>
      </c>
      <c r="I107" s="26"/>
      <c r="J107" s="26"/>
      <c r="K107" s="26"/>
    </row>
    <row r="108" spans="1:11" x14ac:dyDescent="0.25">
      <c r="A108" s="29" t="s">
        <v>84</v>
      </c>
      <c r="B108" s="29" t="s">
        <v>347</v>
      </c>
      <c r="C108" s="47">
        <v>398</v>
      </c>
      <c r="D108" s="29" t="s">
        <v>407</v>
      </c>
      <c r="E108" s="26"/>
      <c r="F108" s="26"/>
      <c r="G108" s="26"/>
      <c r="H108" s="26">
        <f>[2]Bois!$G$35/1000</f>
        <v>0.4185620701176051</v>
      </c>
      <c r="I108" s="26"/>
      <c r="J108" s="26"/>
      <c r="K108" s="26"/>
    </row>
    <row r="109" spans="1:11" x14ac:dyDescent="0.25">
      <c r="A109" s="29" t="s">
        <v>115</v>
      </c>
      <c r="B109" s="29" t="s">
        <v>347</v>
      </c>
      <c r="C109" s="47">
        <v>311</v>
      </c>
      <c r="D109" s="29" t="s">
        <v>407</v>
      </c>
      <c r="E109" s="26"/>
      <c r="F109" s="26"/>
      <c r="G109" s="26"/>
      <c r="H109" s="26" cm="1">
        <f t="array" ref="H109">_xlfn.XLOOKUP(A109&amp;B109&amp;"1000t",[1]MFAB!A:A&amp;[1]MFAB!B:B&amp;[1]MFAB!E:E,[1]MFAB!I:I)</f>
        <v>0.90909090909090906</v>
      </c>
      <c r="I109" s="26"/>
      <c r="J109" s="26"/>
      <c r="K109" s="26"/>
    </row>
    <row r="110" spans="1:11" x14ac:dyDescent="0.25">
      <c r="A110" s="29" t="s">
        <v>29</v>
      </c>
      <c r="B110" s="29" t="s">
        <v>171</v>
      </c>
      <c r="C110" s="37">
        <f t="shared" ref="C110:C141" si="0">C2*H2</f>
        <v>2365.9309450883111</v>
      </c>
      <c r="D110" s="29" t="s">
        <v>406</v>
      </c>
      <c r="E110" s="26"/>
      <c r="F110" s="26"/>
      <c r="G110" s="26"/>
      <c r="H110" s="26"/>
      <c r="I110" s="26"/>
      <c r="J110" s="26"/>
      <c r="K110" s="26"/>
    </row>
    <row r="111" spans="1:11" x14ac:dyDescent="0.25">
      <c r="A111" s="29" t="s">
        <v>29</v>
      </c>
      <c r="B111" s="29" t="s">
        <v>173</v>
      </c>
      <c r="C111" s="37">
        <f t="shared" si="0"/>
        <v>10859.774438550228</v>
      </c>
      <c r="D111" s="29" t="s">
        <v>406</v>
      </c>
      <c r="E111" s="26"/>
      <c r="F111" s="26"/>
      <c r="G111" s="26"/>
      <c r="H111" s="26"/>
      <c r="I111" s="26"/>
      <c r="J111" s="26"/>
      <c r="K111" s="26"/>
    </row>
    <row r="112" spans="1:11" x14ac:dyDescent="0.25">
      <c r="A112" s="29" t="s">
        <v>29</v>
      </c>
      <c r="B112" s="29" t="s">
        <v>174</v>
      </c>
      <c r="C112" s="37">
        <f t="shared" si="0"/>
        <v>43077.174070235356</v>
      </c>
      <c r="D112" s="29" t="s">
        <v>406</v>
      </c>
      <c r="E112" s="26"/>
      <c r="F112" s="26"/>
      <c r="G112" s="26"/>
      <c r="H112" s="26"/>
      <c r="I112" s="26"/>
      <c r="J112" s="26"/>
      <c r="K112" s="26"/>
    </row>
    <row r="113" spans="1:11" x14ac:dyDescent="0.25">
      <c r="A113" s="29" t="s">
        <v>29</v>
      </c>
      <c r="B113" s="29" t="s">
        <v>322</v>
      </c>
      <c r="C113" s="37">
        <f t="shared" si="0"/>
        <v>31780.84080042566</v>
      </c>
      <c r="D113" s="29" t="s">
        <v>406</v>
      </c>
      <c r="E113" s="26"/>
      <c r="F113" s="26"/>
      <c r="G113" s="26"/>
      <c r="H113" s="26"/>
      <c r="I113" s="26"/>
      <c r="J113" s="26"/>
      <c r="K113" s="26"/>
    </row>
    <row r="114" spans="1:11" x14ac:dyDescent="0.25">
      <c r="A114" s="29" t="s">
        <v>35</v>
      </c>
      <c r="B114" s="29" t="s">
        <v>170</v>
      </c>
      <c r="C114" s="37">
        <f t="shared" si="0"/>
        <v>20917.694631423539</v>
      </c>
      <c r="D114" s="29" t="s">
        <v>406</v>
      </c>
      <c r="E114" s="26"/>
      <c r="F114" s="26"/>
      <c r="G114" s="26"/>
      <c r="H114" s="26"/>
      <c r="I114" s="26"/>
      <c r="J114" s="26"/>
      <c r="K114" s="26"/>
    </row>
    <row r="115" spans="1:11" x14ac:dyDescent="0.25">
      <c r="A115" s="29" t="s">
        <v>35</v>
      </c>
      <c r="B115" s="29" t="s">
        <v>304</v>
      </c>
      <c r="C115" s="37">
        <f t="shared" si="0"/>
        <v>9520.2568194266514</v>
      </c>
      <c r="D115" s="29" t="s">
        <v>406</v>
      </c>
      <c r="E115" s="26"/>
      <c r="F115" s="26"/>
      <c r="G115" s="26"/>
      <c r="H115" s="26"/>
      <c r="I115" s="26"/>
      <c r="J115" s="26"/>
      <c r="K115" s="26"/>
    </row>
    <row r="116" spans="1:11" x14ac:dyDescent="0.25">
      <c r="A116" s="29" t="s">
        <v>40</v>
      </c>
      <c r="B116" s="29" t="s">
        <v>179</v>
      </c>
      <c r="C116" s="37">
        <f t="shared" si="0"/>
        <v>2525.3331660492236</v>
      </c>
      <c r="D116" s="29" t="s">
        <v>406</v>
      </c>
      <c r="E116" s="26"/>
      <c r="F116" s="26"/>
      <c r="G116" s="26"/>
      <c r="H116" s="26"/>
      <c r="I116" s="26"/>
      <c r="J116" s="26"/>
      <c r="K116" s="26"/>
    </row>
    <row r="117" spans="1:11" x14ac:dyDescent="0.25">
      <c r="A117" s="29" t="s">
        <v>40</v>
      </c>
      <c r="B117" s="29" t="s">
        <v>288</v>
      </c>
      <c r="C117" s="37">
        <f t="shared" si="0"/>
        <v>37.341217072971197</v>
      </c>
      <c r="D117" s="29" t="s">
        <v>406</v>
      </c>
      <c r="E117" s="26"/>
      <c r="F117" s="26"/>
      <c r="G117" s="26"/>
      <c r="H117" s="26"/>
      <c r="I117" s="26"/>
      <c r="J117" s="26"/>
      <c r="K117" s="26"/>
    </row>
    <row r="118" spans="1:11" x14ac:dyDescent="0.25">
      <c r="A118" s="29" t="s">
        <v>42</v>
      </c>
      <c r="B118" s="29" t="s">
        <v>178</v>
      </c>
      <c r="C118" s="37">
        <f t="shared" si="0"/>
        <v>5943.2277685226682</v>
      </c>
      <c r="D118" s="29" t="s">
        <v>406</v>
      </c>
      <c r="E118" s="26"/>
      <c r="F118" s="26"/>
      <c r="G118" s="26"/>
      <c r="H118" s="26"/>
      <c r="I118" s="26"/>
      <c r="J118" s="26"/>
      <c r="K118" s="26"/>
    </row>
    <row r="119" spans="1:11" x14ac:dyDescent="0.25">
      <c r="A119" s="29" t="s">
        <v>42</v>
      </c>
      <c r="B119" s="29" t="s">
        <v>288</v>
      </c>
      <c r="C119" s="37">
        <f t="shared" si="0"/>
        <v>163.41362307697693</v>
      </c>
      <c r="D119" s="29" t="s">
        <v>406</v>
      </c>
      <c r="E119" s="26"/>
      <c r="F119" s="26"/>
      <c r="G119" s="26"/>
      <c r="H119" s="26"/>
      <c r="I119" s="26"/>
      <c r="J119" s="26"/>
      <c r="K119" s="26"/>
    </row>
    <row r="120" spans="1:11" x14ac:dyDescent="0.25">
      <c r="A120" s="29" t="s">
        <v>49</v>
      </c>
      <c r="B120" s="29" t="s">
        <v>181</v>
      </c>
      <c r="C120" s="37">
        <f t="shared" si="0"/>
        <v>1741.2941223949992</v>
      </c>
      <c r="D120" s="29" t="s">
        <v>406</v>
      </c>
      <c r="E120" s="26"/>
      <c r="F120" s="26"/>
      <c r="G120" s="26"/>
      <c r="H120" s="26"/>
      <c r="I120" s="26"/>
      <c r="J120" s="26"/>
      <c r="K120" s="26"/>
    </row>
    <row r="121" spans="1:11" x14ac:dyDescent="0.25">
      <c r="A121" s="29" t="s">
        <v>49</v>
      </c>
      <c r="B121" s="29" t="s">
        <v>289</v>
      </c>
      <c r="C121" s="37">
        <f t="shared" si="0"/>
        <v>787.68069371254842</v>
      </c>
      <c r="D121" s="29" t="s">
        <v>406</v>
      </c>
      <c r="E121" s="26"/>
      <c r="F121" s="26"/>
      <c r="G121" s="26"/>
      <c r="H121" s="26"/>
      <c r="I121" s="26"/>
      <c r="J121" s="26"/>
      <c r="K121" s="26"/>
    </row>
    <row r="122" spans="1:11" x14ac:dyDescent="0.25">
      <c r="A122" s="29" t="s">
        <v>50</v>
      </c>
      <c r="B122" s="29" t="s">
        <v>181</v>
      </c>
      <c r="C122" s="37">
        <f t="shared" si="0"/>
        <v>1261.5715</v>
      </c>
      <c r="D122" s="29" t="s">
        <v>406</v>
      </c>
      <c r="E122" s="26"/>
      <c r="F122" s="26"/>
      <c r="G122" s="26"/>
      <c r="H122" s="26"/>
      <c r="I122" s="26"/>
      <c r="J122" s="26"/>
      <c r="K122" s="26"/>
    </row>
    <row r="123" spans="1:11" x14ac:dyDescent="0.25">
      <c r="A123" s="29" t="s">
        <v>50</v>
      </c>
      <c r="B123" s="29" t="s">
        <v>289</v>
      </c>
      <c r="C123" s="37">
        <f t="shared" si="0"/>
        <v>863.45500000000004</v>
      </c>
      <c r="D123" s="29" t="s">
        <v>406</v>
      </c>
      <c r="E123" s="26"/>
      <c r="F123" s="26"/>
      <c r="G123" s="26"/>
      <c r="H123" s="26"/>
      <c r="I123" s="26"/>
      <c r="J123" s="26"/>
      <c r="K123" s="26"/>
    </row>
    <row r="124" spans="1:11" x14ac:dyDescent="0.25">
      <c r="A124" s="29" t="s">
        <v>53</v>
      </c>
      <c r="B124" s="29" t="s">
        <v>289</v>
      </c>
      <c r="C124" s="37">
        <f t="shared" si="0"/>
        <v>1852.7272727272727</v>
      </c>
      <c r="D124" s="29" t="s">
        <v>406</v>
      </c>
      <c r="E124" s="26"/>
      <c r="F124" s="26"/>
      <c r="G124" s="26"/>
      <c r="H124" s="26"/>
      <c r="I124" s="26"/>
      <c r="J124" s="26"/>
      <c r="K124" s="26"/>
    </row>
    <row r="125" spans="1:11" x14ac:dyDescent="0.25">
      <c r="A125" s="29" t="s">
        <v>54</v>
      </c>
      <c r="B125" s="29" t="s">
        <v>182</v>
      </c>
      <c r="C125" s="37">
        <f t="shared" si="0"/>
        <v>6762.9870129870133</v>
      </c>
      <c r="D125" s="29" t="s">
        <v>406</v>
      </c>
      <c r="E125" s="26"/>
      <c r="F125" s="26"/>
      <c r="G125" s="26"/>
      <c r="H125" s="26"/>
      <c r="I125" s="26"/>
      <c r="J125" s="26"/>
      <c r="K125" s="26"/>
    </row>
    <row r="126" spans="1:11" x14ac:dyDescent="0.25">
      <c r="A126" s="29" t="s">
        <v>58</v>
      </c>
      <c r="B126" s="29" t="s">
        <v>163</v>
      </c>
      <c r="C126" s="37">
        <f t="shared" si="0"/>
        <v>223.35126186676277</v>
      </c>
      <c r="D126" s="29" t="s">
        <v>406</v>
      </c>
      <c r="E126" s="26"/>
      <c r="F126" s="26"/>
      <c r="G126" s="26"/>
      <c r="H126" s="26"/>
      <c r="I126" s="26"/>
      <c r="J126" s="26"/>
      <c r="K126" s="26"/>
    </row>
    <row r="127" spans="1:11" x14ac:dyDescent="0.25">
      <c r="A127" s="29" t="s">
        <v>58</v>
      </c>
      <c r="B127" s="29" t="s">
        <v>184</v>
      </c>
      <c r="C127" s="37">
        <f t="shared" si="0"/>
        <v>430.9497898990939</v>
      </c>
      <c r="D127" s="29" t="s">
        <v>406</v>
      </c>
      <c r="E127" s="26"/>
      <c r="F127" s="26"/>
      <c r="G127" s="26"/>
      <c r="H127" s="26"/>
      <c r="I127" s="26"/>
      <c r="J127" s="26"/>
      <c r="K127" s="26"/>
    </row>
    <row r="128" spans="1:11" x14ac:dyDescent="0.25">
      <c r="A128" s="29" t="s">
        <v>58</v>
      </c>
      <c r="B128" s="29" t="s">
        <v>325</v>
      </c>
      <c r="C128" s="37">
        <f t="shared" si="0"/>
        <v>14.06494092359967</v>
      </c>
      <c r="D128" s="29" t="s">
        <v>406</v>
      </c>
      <c r="E128" s="26"/>
      <c r="F128" s="26"/>
      <c r="G128" s="26"/>
      <c r="H128" s="26"/>
      <c r="I128" s="26"/>
      <c r="J128" s="26"/>
      <c r="K128" s="26"/>
    </row>
    <row r="129" spans="1:11" x14ac:dyDescent="0.25">
      <c r="A129" s="29" t="s">
        <v>62</v>
      </c>
      <c r="B129" s="29" t="s">
        <v>325</v>
      </c>
      <c r="C129" s="37">
        <f t="shared" si="0"/>
        <v>11.301175893175337</v>
      </c>
      <c r="D129" s="29" t="s">
        <v>406</v>
      </c>
      <c r="E129" s="26"/>
      <c r="F129" s="26"/>
      <c r="G129" s="26"/>
      <c r="H129" s="26"/>
      <c r="I129" s="26"/>
      <c r="J129" s="26"/>
      <c r="K129" s="26"/>
    </row>
    <row r="130" spans="1:11" x14ac:dyDescent="0.25">
      <c r="A130" s="29" t="s">
        <v>62</v>
      </c>
      <c r="B130" s="29" t="s">
        <v>163</v>
      </c>
      <c r="C130" s="37">
        <f t="shared" si="0"/>
        <v>1552.8652801363148</v>
      </c>
      <c r="D130" s="29" t="s">
        <v>406</v>
      </c>
      <c r="E130" s="26"/>
      <c r="F130" s="26"/>
      <c r="G130" s="26"/>
      <c r="H130" s="26"/>
      <c r="I130" s="26"/>
      <c r="J130" s="26"/>
      <c r="K130" s="26"/>
    </row>
    <row r="131" spans="1:11" x14ac:dyDescent="0.25">
      <c r="A131" s="29" t="s">
        <v>62</v>
      </c>
      <c r="B131" s="29" t="s">
        <v>184</v>
      </c>
      <c r="C131" s="37">
        <f t="shared" si="0"/>
        <v>2155.5946611056661</v>
      </c>
      <c r="D131" s="29" t="s">
        <v>406</v>
      </c>
      <c r="E131" s="26"/>
      <c r="F131" s="26"/>
      <c r="G131" s="26"/>
      <c r="H131" s="26"/>
      <c r="I131" s="26"/>
      <c r="J131" s="26"/>
      <c r="K131" s="26"/>
    </row>
    <row r="132" spans="1:11" x14ac:dyDescent="0.25">
      <c r="A132" s="29" t="s">
        <v>69</v>
      </c>
      <c r="B132" s="29" t="s">
        <v>329</v>
      </c>
      <c r="C132" s="37">
        <f t="shared" si="0"/>
        <v>92.566071428571405</v>
      </c>
      <c r="D132" s="29" t="s">
        <v>406</v>
      </c>
      <c r="E132" s="26"/>
      <c r="F132" s="26"/>
      <c r="G132" s="26"/>
      <c r="H132" s="26"/>
      <c r="I132" s="26"/>
      <c r="J132" s="26"/>
      <c r="K132" s="26"/>
    </row>
    <row r="133" spans="1:11" x14ac:dyDescent="0.25">
      <c r="A133" s="29" t="s">
        <v>71</v>
      </c>
      <c r="B133" s="29" t="s">
        <v>184</v>
      </c>
      <c r="C133" s="37">
        <f t="shared" si="0"/>
        <v>66.64757142857141</v>
      </c>
      <c r="D133" s="29" t="s">
        <v>406</v>
      </c>
      <c r="E133" s="26"/>
      <c r="F133" s="26"/>
      <c r="G133" s="26"/>
      <c r="H133" s="26"/>
      <c r="I133" s="26"/>
      <c r="J133" s="26"/>
      <c r="K133" s="26"/>
    </row>
    <row r="134" spans="1:11" x14ac:dyDescent="0.25">
      <c r="A134" s="29" t="s">
        <v>84</v>
      </c>
      <c r="B134" s="29" t="s">
        <v>329</v>
      </c>
      <c r="C134" s="37">
        <f t="shared" si="0"/>
        <v>2155.5946611056661</v>
      </c>
      <c r="D134" s="29" t="s">
        <v>406</v>
      </c>
      <c r="E134" s="26"/>
      <c r="F134" s="26"/>
      <c r="G134" s="26"/>
      <c r="H134" s="26"/>
      <c r="I134" s="26"/>
      <c r="J134" s="26"/>
      <c r="K134" s="26"/>
    </row>
    <row r="135" spans="1:11" x14ac:dyDescent="0.25">
      <c r="A135" s="29" t="s">
        <v>96</v>
      </c>
      <c r="B135" s="29" t="s">
        <v>182</v>
      </c>
      <c r="C135" s="37">
        <f t="shared" si="0"/>
        <v>4266.2337662337659</v>
      </c>
      <c r="D135" s="29" t="s">
        <v>406</v>
      </c>
      <c r="E135" s="26"/>
      <c r="F135" s="26"/>
      <c r="G135" s="26"/>
      <c r="H135" s="26"/>
      <c r="I135" s="26"/>
      <c r="J135" s="26"/>
      <c r="K135" s="26"/>
    </row>
    <row r="136" spans="1:11" x14ac:dyDescent="0.25">
      <c r="A136" s="29" t="s">
        <v>100</v>
      </c>
      <c r="B136" s="29" t="s">
        <v>329</v>
      </c>
      <c r="C136" s="37">
        <f t="shared" si="0"/>
        <v>12095.454545454546</v>
      </c>
      <c r="D136" s="29" t="s">
        <v>406</v>
      </c>
      <c r="E136" s="26"/>
      <c r="F136" s="26"/>
      <c r="G136" s="26"/>
      <c r="H136" s="26"/>
      <c r="I136" s="26"/>
      <c r="J136" s="26"/>
      <c r="K136" s="26"/>
    </row>
    <row r="137" spans="1:11" x14ac:dyDescent="0.25">
      <c r="A137" s="29" t="s">
        <v>117</v>
      </c>
      <c r="B137" s="29" t="s">
        <v>181</v>
      </c>
      <c r="C137" s="37">
        <f t="shared" si="0"/>
        <v>1518.1818181818182</v>
      </c>
      <c r="D137" s="29" t="s">
        <v>406</v>
      </c>
      <c r="E137" s="26"/>
      <c r="F137" s="26"/>
      <c r="G137" s="26"/>
      <c r="H137" s="26"/>
      <c r="I137" s="26"/>
      <c r="J137" s="26"/>
      <c r="K137" s="26"/>
    </row>
    <row r="138" spans="1:11" x14ac:dyDescent="0.25">
      <c r="A138" s="29" t="s">
        <v>117</v>
      </c>
      <c r="B138" s="29" t="s">
        <v>184</v>
      </c>
      <c r="C138" s="37">
        <f t="shared" si="0"/>
        <v>1790.9090909090908</v>
      </c>
      <c r="D138" s="29" t="s">
        <v>406</v>
      </c>
      <c r="E138" s="26"/>
      <c r="F138" s="26"/>
      <c r="G138" s="26"/>
      <c r="H138" s="26"/>
      <c r="I138" s="26"/>
      <c r="J138" s="26"/>
      <c r="K138" s="26"/>
    </row>
    <row r="139" spans="1:11" x14ac:dyDescent="0.25">
      <c r="A139" s="29" t="s">
        <v>117</v>
      </c>
      <c r="B139" s="29" t="s">
        <v>271</v>
      </c>
      <c r="C139" s="37">
        <f t="shared" si="0"/>
        <v>4090.909090909091</v>
      </c>
      <c r="D139" s="29" t="s">
        <v>406</v>
      </c>
      <c r="E139" s="26"/>
      <c r="F139" s="26"/>
      <c r="G139" s="26"/>
      <c r="H139" s="26"/>
      <c r="I139" s="26"/>
      <c r="J139" s="26"/>
      <c r="K139" s="26"/>
    </row>
    <row r="140" spans="1:11" x14ac:dyDescent="0.25">
      <c r="A140" s="29" t="s">
        <v>117</v>
      </c>
      <c r="B140" s="29" t="s">
        <v>275</v>
      </c>
      <c r="C140" s="37">
        <f t="shared" si="0"/>
        <v>1381.8181818181818</v>
      </c>
      <c r="D140" s="29" t="s">
        <v>406</v>
      </c>
      <c r="E140" s="26"/>
      <c r="F140" s="26"/>
      <c r="G140" s="26"/>
      <c r="H140" s="26"/>
      <c r="I140" s="26"/>
      <c r="J140" s="26"/>
      <c r="K140" s="26"/>
    </row>
    <row r="141" spans="1:11" x14ac:dyDescent="0.25">
      <c r="A141" s="29" t="s">
        <v>117</v>
      </c>
      <c r="B141" s="29" t="s">
        <v>276</v>
      </c>
      <c r="C141" s="37">
        <f t="shared" si="0"/>
        <v>1672.7272727272727</v>
      </c>
      <c r="D141" s="29" t="s">
        <v>406</v>
      </c>
      <c r="E141" s="26"/>
      <c r="F141" s="26"/>
      <c r="G141" s="26"/>
      <c r="H141" s="26"/>
      <c r="I141" s="26"/>
      <c r="J141" s="26"/>
      <c r="K141" s="26"/>
    </row>
    <row r="142" spans="1:11" x14ac:dyDescent="0.25">
      <c r="A142" s="29" t="s">
        <v>117</v>
      </c>
      <c r="B142" s="29" t="s">
        <v>289</v>
      </c>
      <c r="C142" s="37">
        <f t="shared" ref="C142:C173" si="1">C34*H34</f>
        <v>1618.181818181818</v>
      </c>
      <c r="D142" s="29" t="s">
        <v>406</v>
      </c>
      <c r="E142" s="26"/>
      <c r="F142" s="26"/>
      <c r="G142" s="26"/>
      <c r="H142" s="26"/>
      <c r="I142" s="26"/>
      <c r="J142" s="26"/>
      <c r="K142" s="26"/>
    </row>
    <row r="143" spans="1:11" x14ac:dyDescent="0.25">
      <c r="A143" s="29" t="s">
        <v>132</v>
      </c>
      <c r="B143" s="29" t="s">
        <v>184</v>
      </c>
      <c r="C143" s="37">
        <f t="shared" si="1"/>
        <v>2606.9549999999999</v>
      </c>
      <c r="D143" s="29" t="s">
        <v>406</v>
      </c>
      <c r="E143" s="26"/>
      <c r="F143" s="26"/>
      <c r="G143" s="26"/>
      <c r="H143" s="26"/>
      <c r="I143" s="26"/>
      <c r="J143" s="26"/>
      <c r="K143" s="26"/>
    </row>
    <row r="144" spans="1:11" x14ac:dyDescent="0.25">
      <c r="A144" s="29" t="s">
        <v>143</v>
      </c>
      <c r="B144" s="29" t="s">
        <v>287</v>
      </c>
      <c r="C144" s="37">
        <f t="shared" si="1"/>
        <v>43.576966153860511</v>
      </c>
      <c r="D144" s="29" t="s">
        <v>406</v>
      </c>
      <c r="E144" s="26"/>
      <c r="F144" s="26"/>
      <c r="G144" s="26"/>
      <c r="H144" s="26"/>
      <c r="I144" s="26"/>
      <c r="J144" s="26"/>
      <c r="K144" s="26"/>
    </row>
    <row r="145" spans="1:11" x14ac:dyDescent="0.25">
      <c r="A145" s="29" t="s">
        <v>144</v>
      </c>
      <c r="B145" s="29" t="s">
        <v>184</v>
      </c>
      <c r="C145" s="37">
        <f t="shared" si="1"/>
        <v>307.7</v>
      </c>
      <c r="D145" s="29" t="s">
        <v>406</v>
      </c>
      <c r="E145" s="26"/>
      <c r="F145" s="26"/>
      <c r="G145" s="26"/>
      <c r="H145" s="26"/>
      <c r="I145" s="26"/>
      <c r="J145" s="26"/>
      <c r="K145" s="26"/>
    </row>
    <row r="146" spans="1:11" x14ac:dyDescent="0.25">
      <c r="A146" s="29" t="s">
        <v>157</v>
      </c>
      <c r="B146" s="29" t="s">
        <v>267</v>
      </c>
      <c r="C146" s="37">
        <f t="shared" si="1"/>
        <v>17095.673574089098</v>
      </c>
      <c r="D146" s="29" t="s">
        <v>406</v>
      </c>
      <c r="E146" s="26"/>
      <c r="F146" s="26"/>
      <c r="G146" s="26"/>
      <c r="H146" s="26"/>
      <c r="I146" s="26"/>
      <c r="J146" s="26"/>
      <c r="K146" s="26"/>
    </row>
    <row r="147" spans="1:11" x14ac:dyDescent="0.25">
      <c r="A147" s="29" t="s">
        <v>158</v>
      </c>
      <c r="B147" s="29" t="s">
        <v>271</v>
      </c>
      <c r="C147" s="37">
        <f t="shared" si="1"/>
        <v>3590.5182576094026</v>
      </c>
      <c r="D147" s="29" t="s">
        <v>406</v>
      </c>
      <c r="E147" s="26"/>
      <c r="F147" s="26"/>
      <c r="G147" s="26"/>
      <c r="H147" s="26"/>
      <c r="I147" s="26"/>
      <c r="J147" s="26"/>
      <c r="K147" s="26"/>
    </row>
    <row r="148" spans="1:11" x14ac:dyDescent="0.25">
      <c r="A148" s="29" t="s">
        <v>115</v>
      </c>
      <c r="B148" s="29" t="s">
        <v>267</v>
      </c>
      <c r="C148" s="37">
        <f t="shared" si="1"/>
        <v>1881.8181818181818</v>
      </c>
      <c r="D148" s="29" t="s">
        <v>406</v>
      </c>
      <c r="E148" s="26"/>
      <c r="F148" s="26"/>
      <c r="G148" s="26"/>
      <c r="H148" s="26"/>
      <c r="I148" s="26"/>
      <c r="J148" s="26"/>
      <c r="K148" s="26"/>
    </row>
    <row r="149" spans="1:11" x14ac:dyDescent="0.25">
      <c r="A149" s="29" t="s">
        <v>159</v>
      </c>
      <c r="B149" s="29" t="s">
        <v>184</v>
      </c>
      <c r="C149" s="37">
        <f t="shared" si="1"/>
        <v>62.944928571428562</v>
      </c>
      <c r="D149" s="29" t="s">
        <v>406</v>
      </c>
      <c r="E149" s="26"/>
      <c r="F149" s="26"/>
      <c r="G149" s="26"/>
      <c r="H149" s="26"/>
      <c r="I149" s="26"/>
      <c r="J149" s="26"/>
      <c r="K149" s="26"/>
    </row>
    <row r="150" spans="1:11" x14ac:dyDescent="0.25">
      <c r="A150" s="29" t="s">
        <v>163</v>
      </c>
      <c r="B150" s="29" t="s">
        <v>84</v>
      </c>
      <c r="C150" s="37">
        <f t="shared" si="1"/>
        <v>1963.0561088515678</v>
      </c>
      <c r="D150" s="29" t="s">
        <v>406</v>
      </c>
      <c r="E150" s="26"/>
      <c r="F150" s="26"/>
      <c r="G150" s="26"/>
      <c r="H150" s="26"/>
      <c r="I150" s="26"/>
      <c r="J150" s="26"/>
      <c r="K150" s="26"/>
    </row>
    <row r="151" spans="1:11" x14ac:dyDescent="0.25">
      <c r="A151" s="29" t="s">
        <v>170</v>
      </c>
      <c r="B151" s="29" t="s">
        <v>40</v>
      </c>
      <c r="C151" s="37">
        <f t="shared" si="1"/>
        <v>3128.6605447568013</v>
      </c>
      <c r="D151" s="29" t="s">
        <v>406</v>
      </c>
      <c r="E151" s="26"/>
      <c r="F151" s="26"/>
      <c r="G151" s="26"/>
      <c r="H151" s="26"/>
      <c r="I151" s="26"/>
      <c r="J151" s="26"/>
      <c r="K151" s="26"/>
    </row>
    <row r="152" spans="1:11" x14ac:dyDescent="0.25">
      <c r="A152" s="29" t="s">
        <v>170</v>
      </c>
      <c r="B152" s="29" t="s">
        <v>42</v>
      </c>
      <c r="C152" s="37">
        <f t="shared" si="1"/>
        <v>6304.4137764517818</v>
      </c>
      <c r="D152" s="29" t="s">
        <v>406</v>
      </c>
      <c r="E152" s="26"/>
      <c r="F152" s="26"/>
      <c r="G152" s="26"/>
      <c r="H152" s="26"/>
      <c r="I152" s="26"/>
      <c r="J152" s="26"/>
      <c r="K152" s="26"/>
    </row>
    <row r="153" spans="1:11" x14ac:dyDescent="0.25">
      <c r="A153" s="29" t="s">
        <v>170</v>
      </c>
      <c r="B153" s="29" t="s">
        <v>49</v>
      </c>
      <c r="C153" s="37">
        <f t="shared" si="1"/>
        <v>2556.163794367676</v>
      </c>
      <c r="D153" s="29" t="s">
        <v>406</v>
      </c>
      <c r="E153" s="26"/>
      <c r="F153" s="26"/>
      <c r="G153" s="26"/>
      <c r="H153" s="26"/>
      <c r="I153" s="26"/>
      <c r="J153" s="26"/>
      <c r="K153" s="26"/>
    </row>
    <row r="154" spans="1:11" x14ac:dyDescent="0.25">
      <c r="A154" s="29" t="s">
        <v>170</v>
      </c>
      <c r="B154" s="29" t="s">
        <v>50</v>
      </c>
      <c r="C154" s="37">
        <f t="shared" si="1"/>
        <v>2462.875</v>
      </c>
      <c r="D154" s="29" t="s">
        <v>406</v>
      </c>
      <c r="E154" s="26"/>
      <c r="F154" s="26"/>
      <c r="G154" s="26"/>
      <c r="H154" s="26"/>
      <c r="I154" s="26"/>
      <c r="J154" s="26"/>
      <c r="K154" s="26"/>
    </row>
    <row r="155" spans="1:11" x14ac:dyDescent="0.25">
      <c r="A155" s="29" t="s">
        <v>170</v>
      </c>
      <c r="B155" s="29" t="s">
        <v>157</v>
      </c>
      <c r="C155" s="37">
        <f t="shared" si="1"/>
        <v>3617.8198961448434</v>
      </c>
      <c r="D155" s="29" t="s">
        <v>406</v>
      </c>
      <c r="E155" s="26"/>
      <c r="F155" s="26"/>
      <c r="G155" s="26"/>
      <c r="H155" s="26"/>
      <c r="I155" s="26"/>
      <c r="J155" s="26"/>
      <c r="K155" s="26"/>
    </row>
    <row r="156" spans="1:11" x14ac:dyDescent="0.25">
      <c r="A156" s="29" t="s">
        <v>170</v>
      </c>
      <c r="B156" s="29" t="s">
        <v>158</v>
      </c>
      <c r="C156" s="37">
        <f t="shared" si="1"/>
        <v>3590.0501326735998</v>
      </c>
      <c r="D156" s="29" t="s">
        <v>406</v>
      </c>
      <c r="E156" s="26"/>
      <c r="F156" s="26"/>
      <c r="G156" s="26"/>
      <c r="H156" s="26"/>
      <c r="I156" s="26"/>
      <c r="J156" s="26"/>
      <c r="K156" s="26"/>
    </row>
    <row r="157" spans="1:11" x14ac:dyDescent="0.25">
      <c r="A157" s="29" t="s">
        <v>172</v>
      </c>
      <c r="B157" s="29" t="s">
        <v>29</v>
      </c>
      <c r="C157" s="37">
        <f t="shared" si="1"/>
        <v>90474.960802900358</v>
      </c>
      <c r="D157" s="29" t="s">
        <v>406</v>
      </c>
      <c r="E157" s="26"/>
      <c r="F157" s="26"/>
      <c r="G157" s="26"/>
      <c r="H157" s="26"/>
      <c r="I157" s="26"/>
      <c r="J157" s="26"/>
      <c r="K157" s="26"/>
    </row>
    <row r="158" spans="1:11" x14ac:dyDescent="0.25">
      <c r="A158" s="29" t="s">
        <v>174</v>
      </c>
      <c r="B158" s="29" t="s">
        <v>35</v>
      </c>
      <c r="C158" s="37">
        <f t="shared" si="1"/>
        <v>43091.091311088821</v>
      </c>
      <c r="D158" s="29" t="s">
        <v>406</v>
      </c>
      <c r="E158" s="26"/>
      <c r="F158" s="26"/>
      <c r="G158" s="26"/>
      <c r="H158" s="26"/>
      <c r="I158" s="26"/>
      <c r="J158" s="26"/>
      <c r="K158" s="26"/>
    </row>
    <row r="159" spans="1:11" x14ac:dyDescent="0.25">
      <c r="A159" s="29" t="s">
        <v>175</v>
      </c>
      <c r="B159" s="29" t="s">
        <v>29</v>
      </c>
      <c r="C159" s="37">
        <f t="shared" si="1"/>
        <v>2945.3791426007556</v>
      </c>
      <c r="D159" s="29" t="s">
        <v>406</v>
      </c>
      <c r="E159" s="26"/>
      <c r="F159" s="26"/>
      <c r="G159" s="26"/>
      <c r="H159" s="26"/>
      <c r="I159" s="26"/>
      <c r="J159" s="26"/>
      <c r="K159" s="26"/>
    </row>
    <row r="160" spans="1:11" x14ac:dyDescent="0.25">
      <c r="A160" s="29" t="s">
        <v>178</v>
      </c>
      <c r="B160" s="29" t="s">
        <v>62</v>
      </c>
      <c r="C160" s="37">
        <f t="shared" si="1"/>
        <v>3017.8325255479326</v>
      </c>
      <c r="D160" s="29" t="s">
        <v>406</v>
      </c>
      <c r="E160" s="26"/>
      <c r="F160" s="26"/>
      <c r="G160" s="26"/>
      <c r="H160" s="26"/>
      <c r="I160" s="26"/>
      <c r="J160" s="26"/>
      <c r="K160" s="26"/>
    </row>
    <row r="161" spans="1:11" x14ac:dyDescent="0.25">
      <c r="A161" s="29" t="s">
        <v>178</v>
      </c>
      <c r="B161" s="29" t="s">
        <v>117</v>
      </c>
      <c r="C161" s="37">
        <f t="shared" si="1"/>
        <v>2919.8890011404133</v>
      </c>
      <c r="D161" s="29" t="s">
        <v>406</v>
      </c>
      <c r="E161" s="26"/>
      <c r="F161" s="26"/>
      <c r="G161" s="26"/>
      <c r="H161" s="26"/>
      <c r="I161" s="26"/>
      <c r="J161" s="26"/>
      <c r="K161" s="26"/>
    </row>
    <row r="162" spans="1:11" x14ac:dyDescent="0.25">
      <c r="A162" s="29" t="s">
        <v>179</v>
      </c>
      <c r="B162" s="29" t="s">
        <v>58</v>
      </c>
      <c r="C162" s="37">
        <f t="shared" si="1"/>
        <v>882.15309472817125</v>
      </c>
      <c r="D162" s="29" t="s">
        <v>406</v>
      </c>
      <c r="E162" s="26"/>
      <c r="F162" s="26"/>
      <c r="G162" s="26"/>
      <c r="H162" s="26"/>
      <c r="I162" s="26"/>
      <c r="J162" s="26"/>
      <c r="K162" s="26"/>
    </row>
    <row r="163" spans="1:11" x14ac:dyDescent="0.25">
      <c r="A163" s="29" t="s">
        <v>179</v>
      </c>
      <c r="B163" s="29" t="s">
        <v>69</v>
      </c>
      <c r="C163" s="37">
        <f t="shared" si="1"/>
        <v>110.46217857142855</v>
      </c>
      <c r="D163" s="29" t="s">
        <v>406</v>
      </c>
      <c r="E163" s="26"/>
      <c r="F163" s="26"/>
      <c r="G163" s="26"/>
      <c r="H163" s="26"/>
      <c r="I163" s="26"/>
      <c r="J163" s="26"/>
      <c r="K163" s="26"/>
    </row>
    <row r="164" spans="1:11" x14ac:dyDescent="0.25">
      <c r="A164" s="29" t="s">
        <v>179</v>
      </c>
      <c r="B164" s="29" t="s">
        <v>71</v>
      </c>
      <c r="C164" s="37">
        <f t="shared" si="1"/>
        <v>66.64757142857141</v>
      </c>
      <c r="D164" s="29" t="s">
        <v>406</v>
      </c>
      <c r="E164" s="26"/>
      <c r="F164" s="26"/>
      <c r="G164" s="26"/>
      <c r="H164" s="26"/>
      <c r="I164" s="26"/>
      <c r="J164" s="26"/>
      <c r="K164" s="26"/>
    </row>
    <row r="165" spans="1:11" x14ac:dyDescent="0.25">
      <c r="A165" s="29" t="s">
        <v>179</v>
      </c>
      <c r="B165" s="29" t="s">
        <v>117</v>
      </c>
      <c r="C165" s="37">
        <f t="shared" si="1"/>
        <v>1621.40638967257</v>
      </c>
      <c r="D165" s="29" t="s">
        <v>406</v>
      </c>
      <c r="E165" s="26"/>
      <c r="F165" s="26"/>
      <c r="G165" s="26"/>
      <c r="H165" s="26"/>
      <c r="I165" s="26"/>
      <c r="J165" s="26"/>
      <c r="K165" s="26"/>
    </row>
    <row r="166" spans="1:11" x14ac:dyDescent="0.25">
      <c r="A166" s="29" t="s">
        <v>181</v>
      </c>
      <c r="B166" s="29" t="s">
        <v>96</v>
      </c>
      <c r="C166" s="37">
        <f t="shared" si="1"/>
        <v>1746.4788732394366</v>
      </c>
      <c r="D166" s="29" t="s">
        <v>406</v>
      </c>
      <c r="E166" s="26"/>
      <c r="F166" s="26"/>
      <c r="G166" s="26"/>
      <c r="H166" s="26"/>
      <c r="I166" s="26"/>
      <c r="J166" s="26"/>
      <c r="K166" s="26"/>
    </row>
    <row r="167" spans="1:11" x14ac:dyDescent="0.25">
      <c r="A167" s="29" t="s">
        <v>181</v>
      </c>
      <c r="B167" s="29" t="s">
        <v>104</v>
      </c>
      <c r="C167" s="37">
        <f t="shared" si="1"/>
        <v>3245.4545454545455</v>
      </c>
      <c r="D167" s="29" t="s">
        <v>406</v>
      </c>
      <c r="E167" s="26"/>
      <c r="F167" s="26"/>
      <c r="G167" s="26"/>
      <c r="H167" s="26"/>
      <c r="I167" s="26"/>
      <c r="J167" s="26"/>
      <c r="K167" s="26"/>
    </row>
    <row r="168" spans="1:11" x14ac:dyDescent="0.25">
      <c r="A168" s="29" t="s">
        <v>181</v>
      </c>
      <c r="B168" s="29" t="s">
        <v>117</v>
      </c>
      <c r="C168" s="37">
        <f t="shared" si="1"/>
        <v>835.45454545454538</v>
      </c>
      <c r="D168" s="29" t="s">
        <v>406</v>
      </c>
      <c r="E168" s="26"/>
      <c r="F168" s="26"/>
      <c r="G168" s="26"/>
      <c r="H168" s="26"/>
      <c r="I168" s="26"/>
      <c r="J168" s="26"/>
      <c r="K168" s="26"/>
    </row>
    <row r="169" spans="1:11" x14ac:dyDescent="0.25">
      <c r="A169" s="29" t="s">
        <v>182</v>
      </c>
      <c r="B169" s="29" t="s">
        <v>100</v>
      </c>
      <c r="C169" s="37">
        <f t="shared" si="1"/>
        <v>11038.961038961039</v>
      </c>
      <c r="D169" s="29" t="s">
        <v>406</v>
      </c>
      <c r="E169" s="26"/>
      <c r="F169" s="26"/>
      <c r="G169" s="26"/>
      <c r="H169" s="26"/>
      <c r="I169" s="26"/>
      <c r="J169" s="26"/>
      <c r="K169" s="26"/>
    </row>
    <row r="170" spans="1:11" x14ac:dyDescent="0.25">
      <c r="A170" s="29" t="s">
        <v>276</v>
      </c>
      <c r="B170" s="29" t="s">
        <v>115</v>
      </c>
      <c r="C170" s="37">
        <f t="shared" si="1"/>
        <v>1681.8181818181818</v>
      </c>
      <c r="D170" s="29" t="s">
        <v>406</v>
      </c>
      <c r="E170" s="26"/>
      <c r="F170" s="26"/>
      <c r="G170" s="26"/>
      <c r="H170" s="26"/>
      <c r="I170" s="26"/>
      <c r="J170" s="26"/>
      <c r="K170" s="26"/>
    </row>
    <row r="171" spans="1:11" x14ac:dyDescent="0.25">
      <c r="A171" s="29" t="s">
        <v>284</v>
      </c>
      <c r="B171" s="29" t="s">
        <v>157</v>
      </c>
      <c r="C171" s="37">
        <f t="shared" si="1"/>
        <v>3042.8120827198327</v>
      </c>
      <c r="D171" s="29" t="s">
        <v>406</v>
      </c>
      <c r="E171" s="26"/>
      <c r="F171" s="26"/>
      <c r="G171" s="26"/>
      <c r="H171" s="26"/>
      <c r="I171" s="26"/>
      <c r="J171" s="26"/>
      <c r="K171" s="26"/>
    </row>
    <row r="172" spans="1:11" x14ac:dyDescent="0.25">
      <c r="A172" s="29" t="s">
        <v>287</v>
      </c>
      <c r="B172" s="29" t="s">
        <v>117</v>
      </c>
      <c r="C172" s="37">
        <f t="shared" si="1"/>
        <v>35.454545454545453</v>
      </c>
      <c r="D172" s="29" t="s">
        <v>406</v>
      </c>
      <c r="E172" s="26"/>
      <c r="F172" s="26"/>
      <c r="G172" s="26"/>
      <c r="H172" s="26"/>
      <c r="I172" s="26"/>
      <c r="J172" s="26"/>
      <c r="K172" s="26"/>
    </row>
    <row r="173" spans="1:11" x14ac:dyDescent="0.25">
      <c r="A173" s="29" t="s">
        <v>287</v>
      </c>
      <c r="B173" s="29" t="s">
        <v>144</v>
      </c>
      <c r="C173" s="37">
        <f t="shared" si="1"/>
        <v>139.82499999999999</v>
      </c>
      <c r="D173" s="29" t="s">
        <v>406</v>
      </c>
      <c r="E173" s="26"/>
      <c r="F173" s="26"/>
      <c r="G173" s="26"/>
      <c r="H173" s="26"/>
      <c r="I173" s="26"/>
      <c r="J173" s="26"/>
      <c r="K173" s="26"/>
    </row>
    <row r="174" spans="1:11" x14ac:dyDescent="0.25">
      <c r="A174" s="29" t="s">
        <v>288</v>
      </c>
      <c r="B174" s="29" t="s">
        <v>117</v>
      </c>
      <c r="C174" s="37">
        <f t="shared" ref="C174:C205" si="2">C66*H66</f>
        <v>59.326651912513128</v>
      </c>
      <c r="D174" s="29" t="s">
        <v>406</v>
      </c>
      <c r="E174" s="26"/>
      <c r="F174" s="26"/>
      <c r="G174" s="26"/>
      <c r="H174" s="26"/>
      <c r="I174" s="26"/>
      <c r="J174" s="26"/>
      <c r="K174" s="26"/>
    </row>
    <row r="175" spans="1:11" x14ac:dyDescent="0.25">
      <c r="A175" s="29" t="s">
        <v>288</v>
      </c>
      <c r="B175" s="29" t="s">
        <v>143</v>
      </c>
      <c r="C175" s="37">
        <f t="shared" si="2"/>
        <v>39.805882544391814</v>
      </c>
      <c r="D175" s="29" t="s">
        <v>406</v>
      </c>
      <c r="E175" s="26"/>
      <c r="F175" s="26"/>
      <c r="G175" s="26"/>
      <c r="H175" s="26"/>
      <c r="I175" s="26"/>
      <c r="J175" s="26"/>
      <c r="K175" s="26"/>
    </row>
    <row r="176" spans="1:11" x14ac:dyDescent="0.25">
      <c r="A176" s="29" t="s">
        <v>289</v>
      </c>
      <c r="B176" s="29" t="s">
        <v>117</v>
      </c>
      <c r="C176" s="37">
        <f t="shared" si="2"/>
        <v>429.09090909090907</v>
      </c>
      <c r="D176" s="29" t="s">
        <v>406</v>
      </c>
      <c r="E176" s="26"/>
      <c r="F176" s="26"/>
      <c r="G176" s="26"/>
      <c r="H176" s="26"/>
      <c r="I176" s="26"/>
      <c r="J176" s="26"/>
      <c r="K176" s="26"/>
    </row>
    <row r="177" spans="1:11" x14ac:dyDescent="0.25">
      <c r="A177" s="29" t="s">
        <v>289</v>
      </c>
      <c r="B177" s="29" t="s">
        <v>132</v>
      </c>
      <c r="C177" s="37">
        <f t="shared" si="2"/>
        <v>3845.4</v>
      </c>
      <c r="D177" s="29" t="s">
        <v>406</v>
      </c>
      <c r="E177" s="26"/>
      <c r="F177" s="26"/>
      <c r="G177" s="26"/>
      <c r="H177" s="26"/>
      <c r="I177" s="26"/>
      <c r="J177" s="26"/>
      <c r="K177" s="26"/>
    </row>
    <row r="178" spans="1:11" x14ac:dyDescent="0.25">
      <c r="A178" s="29" t="s">
        <v>291</v>
      </c>
      <c r="B178" s="29" t="s">
        <v>53</v>
      </c>
      <c r="C178" s="37">
        <f t="shared" si="2"/>
        <v>1852.7272727272727</v>
      </c>
      <c r="D178" s="29" t="s">
        <v>406</v>
      </c>
      <c r="E178" s="26"/>
      <c r="F178" s="26"/>
      <c r="G178" s="26"/>
      <c r="H178" s="26"/>
      <c r="I178" s="26"/>
      <c r="J178" s="26"/>
      <c r="K178" s="26"/>
    </row>
    <row r="179" spans="1:11" x14ac:dyDescent="0.25">
      <c r="A179" s="29" t="s">
        <v>291</v>
      </c>
      <c r="B179" s="29" t="s">
        <v>54</v>
      </c>
      <c r="C179" s="37">
        <f t="shared" si="2"/>
        <v>6762.9870129870133</v>
      </c>
      <c r="D179" s="29" t="s">
        <v>406</v>
      </c>
      <c r="E179" s="26"/>
      <c r="F179" s="26"/>
      <c r="G179" s="26"/>
      <c r="H179" s="26"/>
      <c r="I179" s="26"/>
      <c r="J179" s="26"/>
      <c r="K179" s="26"/>
    </row>
    <row r="180" spans="1:11" x14ac:dyDescent="0.25">
      <c r="A180" s="29" t="s">
        <v>304</v>
      </c>
      <c r="B180" s="29" t="s">
        <v>157</v>
      </c>
      <c r="C180" s="37">
        <f t="shared" si="2"/>
        <v>9520.2568194266514</v>
      </c>
      <c r="D180" s="29" t="s">
        <v>406</v>
      </c>
      <c r="E180" s="26"/>
      <c r="F180" s="26"/>
      <c r="G180" s="26"/>
      <c r="H180" s="26"/>
      <c r="I180" s="26"/>
      <c r="J180" s="26"/>
      <c r="K180" s="26"/>
    </row>
    <row r="181" spans="1:11" x14ac:dyDescent="0.25">
      <c r="A181" s="29" t="s">
        <v>325</v>
      </c>
      <c r="B181" s="29" t="s">
        <v>159</v>
      </c>
      <c r="C181" s="37">
        <f t="shared" si="2"/>
        <v>32.089571428571425</v>
      </c>
      <c r="D181" s="29" t="s">
        <v>406</v>
      </c>
      <c r="E181" s="26"/>
      <c r="F181" s="26"/>
      <c r="G181" s="26"/>
      <c r="H181" s="26"/>
      <c r="I181" s="26"/>
      <c r="J181" s="26"/>
      <c r="K181" s="26"/>
    </row>
    <row r="182" spans="1:11" x14ac:dyDescent="0.25">
      <c r="A182" s="29" t="s">
        <v>347</v>
      </c>
      <c r="B182" s="29" t="s">
        <v>157</v>
      </c>
      <c r="C182" s="37">
        <f t="shared" si="2"/>
        <v>92.688737289004138</v>
      </c>
      <c r="D182" s="29" t="s">
        <v>406</v>
      </c>
      <c r="E182" s="26"/>
      <c r="F182" s="26"/>
      <c r="G182" s="26"/>
      <c r="H182" s="26"/>
      <c r="I182" s="26"/>
      <c r="J182" s="26"/>
      <c r="K182" s="26"/>
    </row>
    <row r="183" spans="1:11" x14ac:dyDescent="0.25">
      <c r="A183" s="29" t="s">
        <v>347</v>
      </c>
      <c r="B183" s="29" t="s">
        <v>49</v>
      </c>
      <c r="C183" s="37">
        <f t="shared" si="2"/>
        <v>232.7056668734534</v>
      </c>
      <c r="D183" s="29" t="s">
        <v>406</v>
      </c>
      <c r="E183" s="26"/>
      <c r="F183" s="26"/>
      <c r="G183" s="26"/>
      <c r="H183" s="26"/>
      <c r="I183" s="26"/>
      <c r="J183" s="26"/>
      <c r="K183" s="26"/>
    </row>
    <row r="184" spans="1:11" x14ac:dyDescent="0.25">
      <c r="A184" s="29" t="s">
        <v>347</v>
      </c>
      <c r="B184" s="29" t="s">
        <v>50</v>
      </c>
      <c r="C184" s="37">
        <f t="shared" si="2"/>
        <v>30.134</v>
      </c>
      <c r="D184" s="29" t="s">
        <v>406</v>
      </c>
      <c r="E184" s="26"/>
      <c r="F184" s="26"/>
      <c r="G184" s="26"/>
      <c r="H184" s="26"/>
      <c r="I184" s="26"/>
      <c r="J184" s="26"/>
      <c r="K184" s="26"/>
    </row>
    <row r="185" spans="1:11" x14ac:dyDescent="0.25">
      <c r="A185" s="29" t="s">
        <v>347</v>
      </c>
      <c r="B185" s="29" t="s">
        <v>40</v>
      </c>
      <c r="C185" s="37">
        <f t="shared" si="2"/>
        <v>86.951691184204364</v>
      </c>
      <c r="D185" s="29" t="s">
        <v>406</v>
      </c>
      <c r="E185" s="26"/>
      <c r="F185" s="26"/>
      <c r="G185" s="26"/>
      <c r="H185" s="26"/>
      <c r="I185" s="26"/>
      <c r="J185" s="26"/>
      <c r="K185" s="26"/>
    </row>
    <row r="186" spans="1:11" x14ac:dyDescent="0.25">
      <c r="A186" s="29" t="s">
        <v>347</v>
      </c>
      <c r="B186" s="29" t="s">
        <v>42</v>
      </c>
      <c r="C186" s="37">
        <f t="shared" si="2"/>
        <v>120.67467550299834</v>
      </c>
      <c r="D186" s="29" t="s">
        <v>406</v>
      </c>
      <c r="E186" s="26"/>
      <c r="F186" s="26"/>
      <c r="G186" s="26"/>
      <c r="H186" s="26"/>
      <c r="I186" s="26"/>
      <c r="J186" s="26"/>
      <c r="K186" s="26"/>
    </row>
    <row r="187" spans="1:11" x14ac:dyDescent="0.25">
      <c r="A187" s="29" t="s">
        <v>157</v>
      </c>
      <c r="B187" s="29" t="s">
        <v>347</v>
      </c>
      <c r="C187" s="37">
        <f t="shared" si="2"/>
        <v>239.21184219535917</v>
      </c>
      <c r="D187" s="29" t="s">
        <v>406</v>
      </c>
      <c r="E187" s="26"/>
      <c r="F187" s="26"/>
      <c r="G187" s="26"/>
      <c r="H187" s="26"/>
      <c r="I187" s="26"/>
      <c r="J187" s="26"/>
      <c r="K187" s="26"/>
    </row>
    <row r="188" spans="1:11" x14ac:dyDescent="0.25">
      <c r="A188" s="29" t="s">
        <v>49</v>
      </c>
      <c r="B188" s="29" t="s">
        <v>347</v>
      </c>
      <c r="C188" s="37">
        <f t="shared" si="2"/>
        <v>261.89383471153258</v>
      </c>
      <c r="D188" s="29" t="s">
        <v>406</v>
      </c>
      <c r="E188" s="26"/>
      <c r="F188" s="26"/>
      <c r="G188" s="26"/>
      <c r="H188" s="26"/>
      <c r="I188" s="26"/>
      <c r="J188" s="26"/>
      <c r="K188" s="26"/>
    </row>
    <row r="189" spans="1:11" x14ac:dyDescent="0.25">
      <c r="A189" s="29" t="s">
        <v>50</v>
      </c>
      <c r="B189" s="29" t="s">
        <v>347</v>
      </c>
      <c r="C189" s="37">
        <f t="shared" si="2"/>
        <v>365.66450000000003</v>
      </c>
      <c r="D189" s="29" t="s">
        <v>406</v>
      </c>
      <c r="E189" s="26"/>
      <c r="F189" s="26"/>
      <c r="G189" s="26"/>
      <c r="H189" s="26"/>
      <c r="I189" s="26"/>
      <c r="J189" s="26"/>
      <c r="K189" s="26"/>
    </row>
    <row r="190" spans="1:11" x14ac:dyDescent="0.25">
      <c r="A190" s="29" t="s">
        <v>40</v>
      </c>
      <c r="B190" s="29" t="s">
        <v>347</v>
      </c>
      <c r="C190" s="37">
        <f t="shared" si="2"/>
        <v>652.93785281881071</v>
      </c>
      <c r="D190" s="29" t="s">
        <v>406</v>
      </c>
      <c r="E190" s="26"/>
      <c r="F190" s="26"/>
      <c r="G190" s="26"/>
      <c r="H190" s="26"/>
      <c r="I190" s="26"/>
      <c r="J190" s="26"/>
      <c r="K190" s="26"/>
    </row>
    <row r="191" spans="1:11" x14ac:dyDescent="0.25">
      <c r="A191" s="29" t="s">
        <v>42</v>
      </c>
      <c r="B191" s="29" t="s">
        <v>347</v>
      </c>
      <c r="C191" s="37">
        <f t="shared" si="2"/>
        <v>318.44706035513451</v>
      </c>
      <c r="D191" s="29" t="s">
        <v>406</v>
      </c>
      <c r="E191" s="26"/>
      <c r="F191" s="26"/>
      <c r="G191" s="26"/>
      <c r="H191" s="26"/>
      <c r="I191" s="26"/>
      <c r="J191" s="26"/>
      <c r="K191" s="26"/>
    </row>
    <row r="192" spans="1:11" x14ac:dyDescent="0.25">
      <c r="A192" s="29" t="s">
        <v>347</v>
      </c>
      <c r="B192" s="29" t="s">
        <v>54</v>
      </c>
      <c r="C192" s="37">
        <f t="shared" si="2"/>
        <v>1286.3636363636363</v>
      </c>
      <c r="D192" s="29" t="s">
        <v>406</v>
      </c>
      <c r="E192" s="26"/>
      <c r="F192" s="26"/>
      <c r="G192" s="26"/>
      <c r="H192" s="26"/>
      <c r="I192" s="26"/>
      <c r="J192" s="26"/>
      <c r="K192" s="26"/>
    </row>
    <row r="193" spans="1:11" x14ac:dyDescent="0.25">
      <c r="A193" s="29" t="s">
        <v>347</v>
      </c>
      <c r="B193" s="29" t="s">
        <v>96</v>
      </c>
      <c r="C193" s="37">
        <f t="shared" si="2"/>
        <v>1897.1830985915494</v>
      </c>
      <c r="D193" s="29" t="s">
        <v>406</v>
      </c>
      <c r="E193" s="26"/>
      <c r="F193" s="26"/>
      <c r="G193" s="26"/>
      <c r="H193" s="26"/>
      <c r="I193" s="26"/>
      <c r="J193" s="26"/>
      <c r="K193" s="26"/>
    </row>
    <row r="194" spans="1:11" x14ac:dyDescent="0.25">
      <c r="A194" s="29" t="s">
        <v>347</v>
      </c>
      <c r="B194" s="29" t="s">
        <v>117</v>
      </c>
      <c r="C194" s="37">
        <f t="shared" si="2"/>
        <v>2172.7272727272725</v>
      </c>
      <c r="D194" s="29" t="s">
        <v>406</v>
      </c>
      <c r="E194" s="26"/>
      <c r="F194" s="26"/>
      <c r="G194" s="26"/>
      <c r="H194" s="26"/>
      <c r="I194" s="26"/>
      <c r="J194" s="26"/>
      <c r="K194" s="26"/>
    </row>
    <row r="195" spans="1:11" x14ac:dyDescent="0.25">
      <c r="A195" s="29" t="s">
        <v>347</v>
      </c>
      <c r="B195" s="29" t="s">
        <v>62</v>
      </c>
      <c r="C195" s="37">
        <f t="shared" si="2"/>
        <v>1129.2804651772985</v>
      </c>
      <c r="D195" s="29" t="s">
        <v>406</v>
      </c>
      <c r="E195" s="26"/>
      <c r="F195" s="26"/>
      <c r="G195" s="26"/>
      <c r="H195" s="26"/>
      <c r="I195" s="26"/>
      <c r="J195" s="26"/>
      <c r="K195" s="26"/>
    </row>
    <row r="196" spans="1:11" x14ac:dyDescent="0.25">
      <c r="A196" s="29" t="s">
        <v>347</v>
      </c>
      <c r="B196" s="29" t="s">
        <v>58</v>
      </c>
      <c r="C196" s="37">
        <f t="shared" si="2"/>
        <v>102.95536756074958</v>
      </c>
      <c r="D196" s="29" t="s">
        <v>406</v>
      </c>
      <c r="E196" s="26"/>
      <c r="F196" s="26"/>
      <c r="G196" s="26"/>
      <c r="H196" s="26"/>
      <c r="I196" s="26"/>
      <c r="J196" s="26"/>
      <c r="K196" s="26"/>
    </row>
    <row r="197" spans="1:11" x14ac:dyDescent="0.25">
      <c r="A197" s="29" t="s">
        <v>347</v>
      </c>
      <c r="B197" s="29" t="s">
        <v>69</v>
      </c>
      <c r="C197" s="37">
        <f t="shared" si="2"/>
        <v>69.115999999999985</v>
      </c>
      <c r="D197" s="29" t="s">
        <v>406</v>
      </c>
      <c r="E197" s="26"/>
      <c r="F197" s="26"/>
      <c r="G197" s="26"/>
      <c r="H197" s="26"/>
      <c r="I197" s="26"/>
      <c r="J197" s="26"/>
      <c r="K197" s="26"/>
    </row>
    <row r="198" spans="1:11" x14ac:dyDescent="0.25">
      <c r="A198" s="29" t="s">
        <v>347</v>
      </c>
      <c r="B198" s="29" t="s">
        <v>143</v>
      </c>
      <c r="C198" s="37">
        <f t="shared" si="2"/>
        <v>67.460495680495598</v>
      </c>
      <c r="D198" s="29" t="s">
        <v>406</v>
      </c>
      <c r="E198" s="26"/>
      <c r="F198" s="26"/>
      <c r="G198" s="26"/>
      <c r="H198" s="26"/>
      <c r="I198" s="26"/>
      <c r="J198" s="26"/>
      <c r="K198" s="26"/>
    </row>
    <row r="199" spans="1:11" x14ac:dyDescent="0.25">
      <c r="A199" s="29" t="s">
        <v>54</v>
      </c>
      <c r="B199" s="29" t="s">
        <v>347</v>
      </c>
      <c r="C199" s="37">
        <f t="shared" si="2"/>
        <v>3845.4545454545455</v>
      </c>
      <c r="D199" s="29" t="s">
        <v>406</v>
      </c>
      <c r="E199" s="26"/>
      <c r="F199" s="26"/>
      <c r="G199" s="26"/>
      <c r="H199" s="26"/>
      <c r="I199" s="26"/>
      <c r="J199" s="26"/>
      <c r="K199" s="26"/>
    </row>
    <row r="200" spans="1:11" x14ac:dyDescent="0.25">
      <c r="A200" s="29" t="s">
        <v>96</v>
      </c>
      <c r="B200" s="29" t="s">
        <v>347</v>
      </c>
      <c r="C200" s="37">
        <f t="shared" si="2"/>
        <v>559.15492957746483</v>
      </c>
      <c r="D200" s="29" t="s">
        <v>406</v>
      </c>
      <c r="E200" s="26"/>
      <c r="F200" s="26"/>
      <c r="G200" s="26"/>
      <c r="H200" s="26"/>
      <c r="I200" s="26"/>
      <c r="J200" s="26"/>
      <c r="K200" s="26"/>
    </row>
    <row r="201" spans="1:11" x14ac:dyDescent="0.25">
      <c r="A201" s="29" t="s">
        <v>117</v>
      </c>
      <c r="B201" s="29" t="s">
        <v>347</v>
      </c>
      <c r="C201" s="37">
        <f t="shared" si="2"/>
        <v>443.63636363636363</v>
      </c>
      <c r="D201" s="29" t="s">
        <v>406</v>
      </c>
      <c r="E201" s="26"/>
      <c r="F201" s="26"/>
      <c r="G201" s="26"/>
      <c r="H201" s="26"/>
      <c r="I201" s="26"/>
      <c r="J201" s="26"/>
      <c r="K201" s="26"/>
    </row>
    <row r="202" spans="1:11" x14ac:dyDescent="0.25">
      <c r="A202" s="29" t="s">
        <v>62</v>
      </c>
      <c r="B202" s="29" t="s">
        <v>347</v>
      </c>
      <c r="C202" s="37">
        <f t="shared" si="2"/>
        <v>424.84050116936919</v>
      </c>
      <c r="D202" s="29" t="s">
        <v>406</v>
      </c>
      <c r="E202" s="26"/>
      <c r="F202" s="26"/>
      <c r="G202" s="26"/>
      <c r="H202" s="26"/>
      <c r="I202" s="26"/>
      <c r="J202" s="26"/>
      <c r="K202" s="26"/>
    </row>
    <row r="203" spans="1:11" x14ac:dyDescent="0.25">
      <c r="A203" s="29" t="s">
        <v>58</v>
      </c>
      <c r="B203" s="29" t="s">
        <v>347</v>
      </c>
      <c r="C203" s="37">
        <f t="shared" si="2"/>
        <v>316.74246959946458</v>
      </c>
      <c r="D203" s="29" t="s">
        <v>406</v>
      </c>
      <c r="E203" s="26"/>
      <c r="F203" s="26"/>
      <c r="G203" s="26"/>
      <c r="H203" s="26"/>
      <c r="I203" s="26"/>
      <c r="J203" s="26"/>
      <c r="K203" s="26"/>
    </row>
    <row r="204" spans="1:11" x14ac:dyDescent="0.25">
      <c r="A204" s="29" t="s">
        <v>69</v>
      </c>
      <c r="B204" s="29" t="s">
        <v>347</v>
      </c>
      <c r="C204" s="37">
        <f t="shared" si="2"/>
        <v>87.012107142857133</v>
      </c>
      <c r="D204" s="29" t="s">
        <v>406</v>
      </c>
      <c r="E204" s="26"/>
      <c r="F204" s="26"/>
      <c r="G204" s="26"/>
      <c r="H204" s="26"/>
      <c r="I204" s="26"/>
      <c r="J204" s="26"/>
      <c r="K204" s="26"/>
    </row>
    <row r="205" spans="1:11" x14ac:dyDescent="0.25">
      <c r="A205" s="29" t="s">
        <v>143</v>
      </c>
      <c r="B205" s="29" t="s">
        <v>347</v>
      </c>
      <c r="C205" s="37">
        <f t="shared" si="2"/>
        <v>62.851393491144975</v>
      </c>
      <c r="D205" s="29" t="s">
        <v>406</v>
      </c>
      <c r="E205" s="26"/>
      <c r="F205" s="26"/>
      <c r="G205" s="26"/>
      <c r="H205" s="26"/>
      <c r="I205" s="26"/>
      <c r="J205" s="26"/>
      <c r="K205" s="26"/>
    </row>
    <row r="206" spans="1:11" x14ac:dyDescent="0.25">
      <c r="A206" s="29" t="s">
        <v>347</v>
      </c>
      <c r="B206" s="29" t="s">
        <v>100</v>
      </c>
      <c r="C206" s="37">
        <f t="shared" ref="C206:C217" si="3">C98*H98</f>
        <v>6889.6103896103896</v>
      </c>
      <c r="D206" s="29" t="s">
        <v>406</v>
      </c>
      <c r="E206" s="26"/>
      <c r="F206" s="26"/>
      <c r="G206" s="26"/>
      <c r="H206" s="26"/>
      <c r="I206" s="26"/>
      <c r="J206" s="26"/>
      <c r="K206" s="26"/>
    </row>
    <row r="207" spans="1:11" x14ac:dyDescent="0.25">
      <c r="A207" s="29" t="s">
        <v>347</v>
      </c>
      <c r="B207" s="29" t="s">
        <v>159</v>
      </c>
      <c r="C207" s="37">
        <f t="shared" si="3"/>
        <v>40.729071428571423</v>
      </c>
      <c r="D207" s="29" t="s">
        <v>406</v>
      </c>
      <c r="E207" s="26"/>
      <c r="F207" s="26"/>
      <c r="G207" s="26"/>
      <c r="H207" s="26"/>
      <c r="I207" s="26"/>
      <c r="J207" s="26"/>
      <c r="K207" s="26"/>
    </row>
    <row r="208" spans="1:11" x14ac:dyDescent="0.25">
      <c r="A208" s="29" t="s">
        <v>347</v>
      </c>
      <c r="B208" s="29" t="s">
        <v>132</v>
      </c>
      <c r="C208" s="37">
        <f t="shared" si="3"/>
        <v>1209.039</v>
      </c>
      <c r="D208" s="29" t="s">
        <v>406</v>
      </c>
      <c r="E208" s="26"/>
      <c r="F208" s="26"/>
      <c r="G208" s="26"/>
      <c r="H208" s="26"/>
      <c r="I208" s="26"/>
      <c r="J208" s="26"/>
      <c r="K208" s="26"/>
    </row>
    <row r="209" spans="1:11" x14ac:dyDescent="0.25">
      <c r="A209" s="29" t="s">
        <v>347</v>
      </c>
      <c r="B209" s="29" t="s">
        <v>144</v>
      </c>
      <c r="C209" s="37">
        <f t="shared" si="3"/>
        <v>255.42499999999998</v>
      </c>
      <c r="D209" s="29" t="s">
        <v>406</v>
      </c>
      <c r="E209" s="26"/>
      <c r="F209" s="26"/>
      <c r="G209" s="26"/>
      <c r="H209" s="26"/>
      <c r="I209" s="26"/>
      <c r="J209" s="26"/>
      <c r="K209" s="26"/>
    </row>
    <row r="210" spans="1:11" x14ac:dyDescent="0.25">
      <c r="A210" s="29" t="s">
        <v>347</v>
      </c>
      <c r="B210" s="29" t="s">
        <v>84</v>
      </c>
      <c r="C210" s="37">
        <f t="shared" si="3"/>
        <v>357.45200788043473</v>
      </c>
      <c r="D210" s="29" t="s">
        <v>406</v>
      </c>
      <c r="E210" s="26"/>
      <c r="F210" s="26"/>
      <c r="G210" s="26"/>
      <c r="H210" s="26"/>
      <c r="I210" s="26"/>
      <c r="J210" s="26"/>
      <c r="K210" s="26"/>
    </row>
    <row r="211" spans="1:11" x14ac:dyDescent="0.25">
      <c r="A211" s="29" t="s">
        <v>347</v>
      </c>
      <c r="B211" s="29" t="s">
        <v>115</v>
      </c>
      <c r="C211" s="37">
        <f t="shared" si="3"/>
        <v>484.5454545454545</v>
      </c>
      <c r="D211" s="29" t="s">
        <v>406</v>
      </c>
      <c r="E211" s="26"/>
      <c r="F211" s="26"/>
      <c r="G211" s="26"/>
      <c r="H211" s="26"/>
      <c r="I211" s="26"/>
      <c r="J211" s="26"/>
      <c r="K211" s="26"/>
    </row>
    <row r="212" spans="1:11" x14ac:dyDescent="0.25">
      <c r="A212" s="29" t="s">
        <v>100</v>
      </c>
      <c r="B212" s="29" t="s">
        <v>347</v>
      </c>
      <c r="C212" s="37">
        <f t="shared" si="3"/>
        <v>5818.8311688311687</v>
      </c>
      <c r="D212" s="29" t="s">
        <v>406</v>
      </c>
      <c r="E212" s="26"/>
      <c r="F212" s="26"/>
      <c r="G212" s="26"/>
      <c r="H212" s="26"/>
      <c r="I212" s="26"/>
      <c r="J212" s="26"/>
      <c r="K212" s="26"/>
    </row>
    <row r="213" spans="1:11" x14ac:dyDescent="0.25">
      <c r="A213" s="29" t="s">
        <v>159</v>
      </c>
      <c r="B213" s="29" t="s">
        <v>347</v>
      </c>
      <c r="C213" s="37">
        <f t="shared" si="3"/>
        <v>9.8737142857142839</v>
      </c>
      <c r="D213" s="29" t="s">
        <v>406</v>
      </c>
      <c r="E213" s="26"/>
      <c r="F213" s="26"/>
      <c r="G213" s="26"/>
      <c r="H213" s="26"/>
      <c r="I213" s="26"/>
      <c r="J213" s="26"/>
      <c r="K213" s="26"/>
    </row>
    <row r="214" spans="1:11" x14ac:dyDescent="0.25">
      <c r="A214" s="29" t="s">
        <v>132</v>
      </c>
      <c r="B214" s="29" t="s">
        <v>347</v>
      </c>
      <c r="C214" s="37">
        <f t="shared" si="3"/>
        <v>2447.4839999999999</v>
      </c>
      <c r="D214" s="29" t="s">
        <v>406</v>
      </c>
      <c r="E214" s="26"/>
      <c r="F214" s="26"/>
      <c r="G214" s="26"/>
      <c r="H214" s="26"/>
      <c r="I214" s="26"/>
      <c r="J214" s="26"/>
      <c r="K214" s="26"/>
    </row>
    <row r="215" spans="1:11" x14ac:dyDescent="0.25">
      <c r="A215" s="29" t="s">
        <v>144</v>
      </c>
      <c r="B215" s="29" t="s">
        <v>347</v>
      </c>
      <c r="C215" s="37">
        <f t="shared" si="3"/>
        <v>87.55</v>
      </c>
      <c r="D215" s="29" t="s">
        <v>406</v>
      </c>
      <c r="E215" s="26"/>
      <c r="F215" s="26"/>
      <c r="G215" s="26"/>
      <c r="H215" s="26"/>
      <c r="I215" s="26"/>
      <c r="J215" s="26"/>
      <c r="K215" s="26"/>
    </row>
    <row r="216" spans="1:11" x14ac:dyDescent="0.25">
      <c r="A216" s="29" t="s">
        <v>84</v>
      </c>
      <c r="B216" s="29" t="s">
        <v>347</v>
      </c>
      <c r="C216" s="37">
        <f t="shared" si="3"/>
        <v>166.58770390680684</v>
      </c>
      <c r="D216" s="29" t="s">
        <v>406</v>
      </c>
      <c r="E216" s="26"/>
      <c r="F216" s="26"/>
      <c r="G216" s="26"/>
      <c r="H216" s="26"/>
      <c r="I216" s="26"/>
      <c r="J216" s="26"/>
      <c r="K216" s="26"/>
    </row>
    <row r="217" spans="1:11" x14ac:dyDescent="0.25">
      <c r="A217" s="29" t="s">
        <v>115</v>
      </c>
      <c r="B217" s="29" t="s">
        <v>347</v>
      </c>
      <c r="C217" s="37">
        <f t="shared" si="3"/>
        <v>282.72727272727269</v>
      </c>
      <c r="D217" s="29" t="s">
        <v>406</v>
      </c>
      <c r="E217" s="26"/>
      <c r="F217" s="26"/>
      <c r="G217" s="26"/>
      <c r="H217" s="26"/>
      <c r="I217" s="26"/>
      <c r="J217" s="26"/>
      <c r="K217" s="26"/>
    </row>
    <row r="218" spans="1:11" x14ac:dyDescent="0.25">
      <c r="A218" s="29" t="s">
        <v>179</v>
      </c>
      <c r="B218" s="29" t="s">
        <v>69</v>
      </c>
      <c r="C218" s="37">
        <v>65.413357142857137</v>
      </c>
      <c r="D218" s="26" t="s">
        <v>432</v>
      </c>
      <c r="E218" s="26"/>
      <c r="F218" s="26"/>
      <c r="G218" s="26"/>
      <c r="H218" s="26" cm="1">
        <f t="array" ref="H218">_xlfn.XLOOKUP(A218&amp;B218&amp;"m3",[2]data_aval!$A:$A&amp;[2]data_aval!$B:$B&amp;[2]data_aval!$I:$I,[2]data_aval!$G:$G)</f>
        <v>0.61710714285714274</v>
      </c>
      <c r="I218" s="40"/>
      <c r="J218" s="26"/>
      <c r="K218" s="26"/>
    </row>
    <row r="219" spans="1:11" x14ac:dyDescent="0.25">
      <c r="A219" s="29" t="s">
        <v>179</v>
      </c>
      <c r="B219" s="29" t="s">
        <v>71</v>
      </c>
      <c r="C219" s="37">
        <v>40.111964285714272</v>
      </c>
      <c r="D219" s="26" t="s">
        <v>432</v>
      </c>
      <c r="E219" s="26"/>
      <c r="F219" s="26"/>
      <c r="G219" s="26"/>
      <c r="H219" s="26" cm="1">
        <f t="array" ref="H219">_xlfn.XLOOKUP(A219&amp;B219&amp;"m3",[2]data_aval!$A:$A&amp;[2]data_aval!$B:$B&amp;[2]data_aval!$I:$I,[2]data_aval!$G:$G)</f>
        <v>0.61710714285714274</v>
      </c>
      <c r="I219" s="40"/>
      <c r="J219" s="26"/>
      <c r="K219" s="26"/>
    </row>
    <row r="220" spans="1:11" x14ac:dyDescent="0.25">
      <c r="A220" s="29" t="s">
        <v>179</v>
      </c>
      <c r="B220" s="29" t="s">
        <v>58</v>
      </c>
      <c r="C220" s="37">
        <v>724.62575638385499</v>
      </c>
      <c r="D220" s="26" t="s">
        <v>432</v>
      </c>
      <c r="E220" s="26"/>
      <c r="F220" s="26"/>
      <c r="G220" s="26"/>
      <c r="H220" s="26" cm="1">
        <f t="array" ref="H220">_xlfn.XLOOKUP(A220&amp;B220&amp;"m3",[2]data_aval!$A:$A&amp;[2]data_aval!$B:$B&amp;[2]data_aval!$I:$I,[2]data_aval!$G:$G)</f>
        <v>0.56259763694398679</v>
      </c>
      <c r="I220" s="26"/>
      <c r="J220" s="26"/>
    </row>
    <row r="221" spans="1:11" x14ac:dyDescent="0.25">
      <c r="A221" s="29" t="s">
        <v>178</v>
      </c>
      <c r="B221" s="29" t="s">
        <v>62</v>
      </c>
      <c r="C221" s="37">
        <v>3044.2019359653418</v>
      </c>
      <c r="D221" s="26" t="s">
        <v>432</v>
      </c>
      <c r="E221" s="26"/>
      <c r="F221" s="26"/>
      <c r="G221" s="26"/>
      <c r="H221" s="26" cm="1">
        <f t="array" ref="H221">_xlfn.XLOOKUP(A221&amp;B221&amp;"m3",[2]data_aval!$A:$A&amp;[2]data_aval!$B:$B&amp;[2]data_aval!$I:$I,[2]data_aval!$G:$G)</f>
        <v>0.4185620701176051</v>
      </c>
      <c r="I221" s="26"/>
      <c r="J221" s="26"/>
    </row>
    <row r="222" spans="1:11" x14ac:dyDescent="0.25">
      <c r="A222" s="29" t="s">
        <v>174</v>
      </c>
      <c r="B222" s="31" t="s">
        <v>35</v>
      </c>
      <c r="C222" s="37">
        <f>C310</f>
        <v>33799.013501261594</v>
      </c>
      <c r="D222" s="26" t="s">
        <v>432</v>
      </c>
      <c r="E222" s="26"/>
      <c r="F222" s="26"/>
      <c r="G222" s="26"/>
      <c r="H222" s="26" cm="1">
        <f t="array" ref="H222">_xlfn.XLOOKUP(A222&amp;B222&amp;"m3",[2]data_aval!$A:$A&amp;[2]data_aval!$B:$B&amp;[2]data_aval!$I:$I,[2]data_aval!$G:$G)</f>
        <v>0.66272575492669783</v>
      </c>
      <c r="I222" s="26"/>
      <c r="J222" s="26"/>
    </row>
    <row r="223" spans="1:11" x14ac:dyDescent="0.25">
      <c r="A223" s="29" t="s">
        <v>35</v>
      </c>
      <c r="B223" s="29" t="s">
        <v>170</v>
      </c>
      <c r="C223" s="37">
        <f>C222</f>
        <v>33799.013501261594</v>
      </c>
      <c r="D223" s="26" t="s">
        <v>432</v>
      </c>
      <c r="E223" s="26"/>
      <c r="F223" s="26"/>
      <c r="G223" s="26"/>
      <c r="H223" s="26" cm="1">
        <f t="array" ref="H223">_xlfn.XLOOKUP(A223&amp;B223&amp;"m3",[2]data_aval!$A:$A&amp;[2]data_aval!$B:$B&amp;[2]data_aval!$I:$I,[2]data_aval!$G:$G)</f>
        <v>0.4681249358030512</v>
      </c>
      <c r="I223" s="26"/>
      <c r="J223" s="26"/>
    </row>
    <row r="224" spans="1:11" x14ac:dyDescent="0.25">
      <c r="A224" s="29" t="s">
        <v>170</v>
      </c>
      <c r="B224" s="29" t="s">
        <v>42</v>
      </c>
      <c r="C224" s="37">
        <v>6636.6881433749686</v>
      </c>
      <c r="D224" s="26" t="s">
        <v>432</v>
      </c>
      <c r="E224" s="26"/>
      <c r="F224" s="26"/>
      <c r="G224" s="26"/>
      <c r="H224" s="26" cm="1">
        <f t="array" ref="H224">_xlfn.XLOOKUP(A224&amp;B224&amp;"m3",[2]data_aval!$A:$A&amp;[2]data_aval!$B:$B&amp;[2]data_aval!$I:$I,[2]data_aval!$G:$G)</f>
        <v>0.41900928994096648</v>
      </c>
      <c r="I224" s="26"/>
      <c r="J224" s="26"/>
    </row>
    <row r="225" spans="1:10" x14ac:dyDescent="0.25">
      <c r="A225" s="29" t="s">
        <v>170</v>
      </c>
      <c r="B225" s="29" t="s">
        <v>40</v>
      </c>
      <c r="C225" s="37">
        <v>2675.2314802992937</v>
      </c>
      <c r="D225" s="26" t="s">
        <v>432</v>
      </c>
      <c r="E225" s="26"/>
      <c r="F225" s="26"/>
      <c r="G225" s="26"/>
      <c r="H225" s="26" cm="1">
        <f t="array" ref="H225">_xlfn.XLOOKUP(A225&amp;B225&amp;"m3",[2]data_aval!$A:$A&amp;[2]data_aval!$B:$B&amp;[2]data_aval!$I:$I,[2]data_aval!$G:$G)</f>
        <v>0.53344595818530283</v>
      </c>
      <c r="I225" s="26"/>
      <c r="J225" s="26"/>
    </row>
    <row r="226" spans="1:10" x14ac:dyDescent="0.25">
      <c r="A226" s="29" t="s">
        <v>170</v>
      </c>
      <c r="B226" s="29" t="s">
        <v>49</v>
      </c>
      <c r="C226" s="37">
        <v>2434.2132301126876</v>
      </c>
      <c r="D226" s="26" t="s">
        <v>432</v>
      </c>
      <c r="E226" s="26"/>
      <c r="F226" s="26"/>
      <c r="G226" s="26"/>
      <c r="H226" s="26" cm="1">
        <f t="array" ref="H226">_xlfn.XLOOKUP(A226&amp;B226&amp;"m3",[2]data_aval!$A:$A&amp;[2]data_aval!$B:$B&amp;[2]data_aval!$I:$I,[2]data_aval!$G:$G)</f>
        <v>0.3998379155901261</v>
      </c>
      <c r="I226" s="26"/>
      <c r="J226" s="26"/>
    </row>
    <row r="227" spans="1:10" x14ac:dyDescent="0.25">
      <c r="A227" s="29" t="s">
        <v>170</v>
      </c>
      <c r="B227" s="29" t="s">
        <v>50</v>
      </c>
      <c r="C227" s="37">
        <v>2339.4414999999999</v>
      </c>
      <c r="D227" s="26" t="s">
        <v>432</v>
      </c>
      <c r="E227" s="26"/>
      <c r="F227" s="26"/>
      <c r="G227" s="26"/>
      <c r="H227" s="26" cm="1">
        <f t="array" ref="H227">_xlfn.XLOOKUP(A227&amp;B227&amp;"m3",[2]data_aval!$A:$A&amp;[2]data_aval!$B:$B&amp;[2]data_aval!$I:$I,[2]data_aval!$G:$G)</f>
        <v>0.57950000000000002</v>
      </c>
      <c r="I227" s="26"/>
      <c r="J227" s="26"/>
    </row>
    <row r="228" spans="1:10" x14ac:dyDescent="0.25">
      <c r="A228" s="29" t="s">
        <v>49</v>
      </c>
      <c r="B228" s="29" t="s">
        <v>181</v>
      </c>
      <c r="C228" s="37">
        <v>2137.3306666666658</v>
      </c>
      <c r="D228" s="26" t="s">
        <v>432</v>
      </c>
      <c r="E228" s="26"/>
      <c r="F228" s="26"/>
      <c r="G228" s="26"/>
      <c r="H228" s="26">
        <f>[2]Bois!$O$7/1000</f>
        <v>0.3998379155901261</v>
      </c>
      <c r="I228" s="26"/>
      <c r="J228" s="26"/>
    </row>
    <row r="229" spans="1:10" x14ac:dyDescent="0.25">
      <c r="A229" s="29" t="s">
        <v>50</v>
      </c>
      <c r="B229" s="29" t="s">
        <v>181</v>
      </c>
      <c r="C229" s="37">
        <v>822.18959999999981</v>
      </c>
      <c r="D229" s="26" t="s">
        <v>432</v>
      </c>
      <c r="E229" s="26"/>
      <c r="F229" s="26"/>
      <c r="G229" s="26"/>
      <c r="H229" s="26">
        <f>[2]Bois!$O$3/1000</f>
        <v>0.57950000000000002</v>
      </c>
      <c r="I229" s="26"/>
      <c r="J229" s="26"/>
    </row>
    <row r="230" spans="1:10" x14ac:dyDescent="0.25">
      <c r="A230" s="29" t="s">
        <v>181</v>
      </c>
      <c r="B230" s="29" t="s">
        <v>96</v>
      </c>
      <c r="C230" s="37">
        <v>1468.5454545454545</v>
      </c>
      <c r="D230" s="26" t="s">
        <v>432</v>
      </c>
      <c r="E230" s="26"/>
      <c r="F230" s="26"/>
      <c r="G230" s="26"/>
      <c r="H230" s="26">
        <f>1/[2]Secteurs!$M$83</f>
        <v>0.46948356807511737</v>
      </c>
      <c r="I230" s="26"/>
      <c r="J230" s="26"/>
    </row>
    <row r="231" spans="1:10" x14ac:dyDescent="0.25">
      <c r="A231" s="29" t="s">
        <v>182</v>
      </c>
      <c r="B231" s="29" t="s">
        <v>100</v>
      </c>
      <c r="C231" s="37">
        <v>6688.090909090909</v>
      </c>
      <c r="D231" s="26" t="s">
        <v>432</v>
      </c>
      <c r="E231" s="26"/>
      <c r="F231" s="26"/>
      <c r="G231" s="26"/>
      <c r="H231" s="26">
        <f>1/[2]Secteurs!$M$85</f>
        <v>0.64935064935064934</v>
      </c>
      <c r="I231" s="26"/>
      <c r="J231" s="26"/>
    </row>
    <row r="232" spans="1:10" x14ac:dyDescent="0.25">
      <c r="A232" s="29" t="s">
        <v>347</v>
      </c>
      <c r="B232" s="29" t="s">
        <v>96</v>
      </c>
      <c r="C232" s="37">
        <v>1475.2727272727273</v>
      </c>
      <c r="D232" s="26" t="s">
        <v>432</v>
      </c>
      <c r="E232" s="26"/>
      <c r="F232" s="26"/>
      <c r="G232" s="26"/>
      <c r="H232" s="26">
        <f>1/[2]Secteurs!$M$83</f>
        <v>0.46948356807511737</v>
      </c>
      <c r="I232" s="26"/>
      <c r="J232" s="26"/>
    </row>
    <row r="233" spans="1:10" x14ac:dyDescent="0.25">
      <c r="A233" s="29" t="s">
        <v>96</v>
      </c>
      <c r="B233" s="29" t="s">
        <v>182</v>
      </c>
      <c r="C233" s="37">
        <v>2299.090909090909</v>
      </c>
      <c r="D233" s="26" t="s">
        <v>432</v>
      </c>
      <c r="E233" s="26"/>
      <c r="F233" s="26"/>
      <c r="G233" s="26"/>
      <c r="H233" s="26">
        <f>1/[2]Secteurs!$M$85</f>
        <v>0.64935064935064934</v>
      </c>
      <c r="I233" s="26"/>
      <c r="J233" s="26"/>
    </row>
    <row r="234" spans="1:10" x14ac:dyDescent="0.25">
      <c r="A234" s="29" t="s">
        <v>347</v>
      </c>
      <c r="B234" s="29" t="s">
        <v>54</v>
      </c>
      <c r="C234" s="37">
        <v>852.72727272727275</v>
      </c>
      <c r="D234" s="26" t="s">
        <v>432</v>
      </c>
      <c r="E234" s="26"/>
      <c r="F234" s="26"/>
      <c r="G234" s="26"/>
      <c r="H234" s="26">
        <f>1/[2]Secteurs!$M$84</f>
        <v>0.64935064935064934</v>
      </c>
      <c r="I234" s="26"/>
      <c r="J234" s="26"/>
    </row>
    <row r="235" spans="1:10" x14ac:dyDescent="0.25">
      <c r="A235" s="29" t="s">
        <v>347</v>
      </c>
      <c r="B235" s="29" t="s">
        <v>100</v>
      </c>
      <c r="C235" s="37">
        <v>4622.090909090909</v>
      </c>
      <c r="D235" s="26" t="s">
        <v>432</v>
      </c>
      <c r="E235" s="26"/>
      <c r="F235" s="26"/>
      <c r="G235" s="26"/>
      <c r="H235" s="26">
        <f>1/[2]Secteurs!$M$85</f>
        <v>0.64935064935064934</v>
      </c>
      <c r="I235" s="26"/>
      <c r="J235" s="26"/>
    </row>
    <row r="236" spans="1:10" x14ac:dyDescent="0.25">
      <c r="A236" s="29" t="s">
        <v>100</v>
      </c>
      <c r="B236" s="29" t="s">
        <v>324</v>
      </c>
      <c r="C236" s="37">
        <v>7667.6363636363631</v>
      </c>
      <c r="D236" s="26" t="s">
        <v>432</v>
      </c>
      <c r="E236" s="26"/>
      <c r="F236" s="26"/>
      <c r="G236" s="26"/>
      <c r="H236" s="26">
        <f>1/[2]Secteurs!$M$85</f>
        <v>0.64935064935064934</v>
      </c>
      <c r="I236" s="26"/>
      <c r="J236" s="26"/>
    </row>
    <row r="237" spans="1:10" x14ac:dyDescent="0.25">
      <c r="A237" s="29" t="s">
        <v>297</v>
      </c>
      <c r="B237" s="29" t="s">
        <v>54</v>
      </c>
      <c r="C237" s="37">
        <v>6123.6363636363631</v>
      </c>
      <c r="D237" s="26" t="s">
        <v>432</v>
      </c>
      <c r="E237" s="26"/>
      <c r="F237" s="26"/>
      <c r="G237" s="26"/>
      <c r="H237" s="26">
        <f>1/[2]Secteurs!$M$84</f>
        <v>0.64935064935064934</v>
      </c>
      <c r="I237" s="26"/>
      <c r="J237" s="26"/>
    </row>
    <row r="238" spans="1:10" x14ac:dyDescent="0.25">
      <c r="A238" s="29" t="s">
        <v>54</v>
      </c>
      <c r="B238" s="29" t="s">
        <v>347</v>
      </c>
      <c r="C238" s="37">
        <v>2330</v>
      </c>
      <c r="D238" s="26" t="s">
        <v>432</v>
      </c>
      <c r="E238" s="26"/>
      <c r="F238" s="26"/>
      <c r="G238" s="26"/>
      <c r="H238" s="26">
        <f>1/[2]Secteurs!$M$84</f>
        <v>0.64935064935064934</v>
      </c>
      <c r="I238" s="26"/>
      <c r="J238" s="26"/>
    </row>
    <row r="239" spans="1:10" x14ac:dyDescent="0.25">
      <c r="A239" s="29" t="s">
        <v>100</v>
      </c>
      <c r="B239" s="29" t="s">
        <v>347</v>
      </c>
      <c r="C239" s="37">
        <v>3642.4545454545455</v>
      </c>
      <c r="D239" s="26" t="s">
        <v>432</v>
      </c>
      <c r="E239" s="26"/>
      <c r="F239" s="26"/>
      <c r="G239" s="26"/>
      <c r="H239" s="26">
        <f>1/[2]Secteurs!$M$85</f>
        <v>0.64935064935064934</v>
      </c>
      <c r="I239" s="26"/>
      <c r="J239" s="26"/>
    </row>
    <row r="240" spans="1:10" x14ac:dyDescent="0.25">
      <c r="A240" s="29" t="s">
        <v>96</v>
      </c>
      <c r="B240" s="29" t="s">
        <v>183</v>
      </c>
      <c r="C240" s="37">
        <v>267.54545454545411</v>
      </c>
      <c r="D240" s="26" t="s">
        <v>432</v>
      </c>
      <c r="E240" s="26"/>
      <c r="F240" s="26"/>
      <c r="G240" s="26"/>
      <c r="H240" s="26">
        <f>1/[2]Secteurs!$M$83</f>
        <v>0.46948356807511737</v>
      </c>
      <c r="I240" s="26"/>
      <c r="J240" s="26"/>
    </row>
    <row r="241" spans="1:10" x14ac:dyDescent="0.25">
      <c r="A241" s="29" t="s">
        <v>96</v>
      </c>
      <c r="B241" s="29" t="s">
        <v>347</v>
      </c>
      <c r="C241" s="37">
        <v>377.18181818181819</v>
      </c>
      <c r="D241" s="26" t="s">
        <v>432</v>
      </c>
      <c r="E241" s="26"/>
      <c r="F241" s="26"/>
      <c r="G241" s="26"/>
      <c r="H241" s="26">
        <f>1/[2]Secteurs!$M$83</f>
        <v>0.46948356807511737</v>
      </c>
      <c r="I241" s="26"/>
      <c r="J241" s="26"/>
    </row>
    <row r="242" spans="1:10" x14ac:dyDescent="0.25">
      <c r="A242" s="29" t="s">
        <v>54</v>
      </c>
      <c r="B242" s="29" t="s">
        <v>182</v>
      </c>
      <c r="C242" s="37">
        <v>4772.090909090909</v>
      </c>
      <c r="D242" s="26" t="s">
        <v>432</v>
      </c>
      <c r="E242" s="26"/>
      <c r="F242" s="26"/>
      <c r="G242" s="26"/>
      <c r="H242" s="26">
        <f>1/[2]Secteurs!$M$84</f>
        <v>0.64935064935064934</v>
      </c>
      <c r="I242" s="26"/>
      <c r="J242" s="26"/>
    </row>
    <row r="243" spans="1:10" x14ac:dyDescent="0.25">
      <c r="A243" s="29" t="s">
        <v>117</v>
      </c>
      <c r="B243" s="29" t="s">
        <v>165</v>
      </c>
      <c r="C243" s="37">
        <v>32.24</v>
      </c>
      <c r="D243" s="26" t="s">
        <v>432</v>
      </c>
      <c r="E243" s="26"/>
      <c r="F243" s="26"/>
      <c r="G243" s="26"/>
      <c r="H243" s="26">
        <f>1/[2]Secteurs!$M$79</f>
        <v>0.90909090909090906</v>
      </c>
      <c r="I243" s="26"/>
      <c r="J243" s="26"/>
    </row>
    <row r="244" spans="1:10" x14ac:dyDescent="0.25">
      <c r="A244" s="29" t="s">
        <v>62</v>
      </c>
      <c r="B244" s="29" t="s">
        <v>165</v>
      </c>
      <c r="C244" s="37">
        <v>627.42461155336764</v>
      </c>
      <c r="D244" s="26" t="s">
        <v>432</v>
      </c>
      <c r="E244" s="26"/>
      <c r="F244" s="26"/>
      <c r="G244" s="26"/>
      <c r="H244" s="26" cm="1">
        <f t="array" ref="H244">_xlfn.XLOOKUP(A244&amp;B244&amp;"m3",[2]data_aval!$A:$A&amp;[2]data_aval!$B:$B&amp;[2]data_aval!$I:$I,[2]data_aval!$G:$G)</f>
        <v>0.4185620701176051</v>
      </c>
      <c r="I244" s="26"/>
      <c r="J244" s="26"/>
    </row>
    <row r="245" spans="1:10" x14ac:dyDescent="0.25">
      <c r="A245" s="29" t="s">
        <v>62</v>
      </c>
      <c r="B245" s="29" t="s">
        <v>166</v>
      </c>
      <c r="C245" s="37">
        <v>16.951763839763007</v>
      </c>
      <c r="D245" s="26" t="s">
        <v>432</v>
      </c>
      <c r="E245" s="26"/>
      <c r="F245" s="26"/>
      <c r="G245" s="26"/>
      <c r="H245" s="26" cm="1">
        <f t="array" ref="H245">_xlfn.XLOOKUP(A245&amp;B245&amp;"m3",[2]data_aval!$A:$A&amp;[2]data_aval!$B:$B&amp;[2]data_aval!$I:$I,[2]data_aval!$G:$G)</f>
        <v>0.4185620701176051</v>
      </c>
      <c r="I245" s="26"/>
      <c r="J245" s="26"/>
    </row>
    <row r="246" spans="1:10" ht="18.75" customHeight="1" x14ac:dyDescent="0.25">
      <c r="A246" s="29" t="s">
        <v>165</v>
      </c>
      <c r="B246" s="29" t="s">
        <v>88</v>
      </c>
      <c r="C246" s="37">
        <v>689.33233325123695</v>
      </c>
      <c r="D246" s="26" t="s">
        <v>432</v>
      </c>
      <c r="E246" s="26"/>
      <c r="F246" s="26"/>
      <c r="G246" s="26"/>
      <c r="H246" s="26">
        <f>[2]Palettes!$H$21/1000/[2]Palettes!$B$53</f>
        <v>0.50317439751230897</v>
      </c>
      <c r="I246" s="26"/>
      <c r="J246" s="26"/>
    </row>
    <row r="247" spans="1:10" x14ac:dyDescent="0.25">
      <c r="A247" s="29" t="s">
        <v>303</v>
      </c>
      <c r="B247" s="29" t="s">
        <v>154</v>
      </c>
      <c r="C247" s="37">
        <f>514.68770999776+1333.83857238856</f>
        <v>1848.52628238632</v>
      </c>
      <c r="D247" s="26" t="s">
        <v>432</v>
      </c>
      <c r="E247" s="26"/>
      <c r="F247" s="26"/>
      <c r="G247" s="26"/>
      <c r="H247" s="26">
        <f>[2]Palettes!$H$50/1000/[2]Palettes!$B$53</f>
        <v>0.51449219053539508</v>
      </c>
      <c r="I247" s="26"/>
      <c r="J247" s="26"/>
    </row>
    <row r="248" spans="1:10" x14ac:dyDescent="0.25">
      <c r="A248" s="29" t="s">
        <v>117</v>
      </c>
      <c r="B248" s="29" t="s">
        <v>166</v>
      </c>
      <c r="C248" s="37">
        <v>4.34</v>
      </c>
      <c r="D248" s="26" t="s">
        <v>432</v>
      </c>
      <c r="E248" s="26"/>
      <c r="F248" s="26"/>
      <c r="G248" s="26"/>
      <c r="H248" s="26">
        <f>1/[2]Secteurs!$M$79</f>
        <v>0.90909090909090906</v>
      </c>
      <c r="I248" s="26"/>
      <c r="J248" s="26"/>
    </row>
    <row r="249" spans="1:10" x14ac:dyDescent="0.25">
      <c r="A249" s="29" t="s">
        <v>303</v>
      </c>
      <c r="B249" s="29" t="s">
        <v>152</v>
      </c>
      <c r="C249" s="37">
        <v>1011.0207554351476</v>
      </c>
      <c r="D249" s="26" t="s">
        <v>432</v>
      </c>
      <c r="E249" s="26"/>
      <c r="F249" s="26"/>
      <c r="G249" s="26"/>
      <c r="H249" s="26">
        <f>[2]Palettes!$H$50/1000/[2]Palettes!$B$53</f>
        <v>0.51449219053539508</v>
      </c>
      <c r="I249" s="26"/>
      <c r="J249" s="26"/>
    </row>
    <row r="250" spans="1:10" x14ac:dyDescent="0.25">
      <c r="A250" s="29" t="s">
        <v>154</v>
      </c>
      <c r="B250" s="29" t="s">
        <v>166</v>
      </c>
      <c r="C250" s="37">
        <f>819.150862390802+514.68770999776</f>
        <v>1333.8385723885619</v>
      </c>
      <c r="D250" s="26" t="s">
        <v>432</v>
      </c>
      <c r="E250" s="26"/>
      <c r="F250" s="26"/>
      <c r="G250" s="26"/>
      <c r="H250" s="26">
        <f>[2]Palettes!$H$50/1000/[2]Palettes!$B$53</f>
        <v>0.51449219053539508</v>
      </c>
      <c r="I250" s="26"/>
      <c r="J250" s="26"/>
    </row>
    <row r="251" spans="1:10" x14ac:dyDescent="0.25">
      <c r="A251" s="29" t="s">
        <v>152</v>
      </c>
      <c r="B251" s="29" t="s">
        <v>166</v>
      </c>
      <c r="C251" s="37">
        <v>62.342455013813208</v>
      </c>
      <c r="D251" s="26" t="s">
        <v>432</v>
      </c>
      <c r="E251" s="26"/>
      <c r="F251" s="26"/>
      <c r="G251" s="26"/>
      <c r="H251" s="26">
        <f>[2]Palettes!$H$50/1000/[2]Palettes!$B$53</f>
        <v>0.51449219053539508</v>
      </c>
      <c r="I251" s="26"/>
      <c r="J251" s="26"/>
    </row>
    <row r="252" spans="1:10" x14ac:dyDescent="0.25">
      <c r="A252" s="29" t="s">
        <v>152</v>
      </c>
      <c r="B252" s="29" t="s">
        <v>296</v>
      </c>
      <c r="C252" s="37">
        <v>433.25748382329897</v>
      </c>
      <c r="D252" s="26" t="s">
        <v>432</v>
      </c>
      <c r="E252" s="26"/>
      <c r="F252" s="26"/>
      <c r="G252" s="26"/>
      <c r="H252" s="26">
        <f>[2]Palettes!$H$50/1000/[2]Palettes!$B$53</f>
        <v>0.51449219053539508</v>
      </c>
      <c r="I252" s="26"/>
      <c r="J252" s="26"/>
    </row>
    <row r="253" spans="1:10" x14ac:dyDescent="0.25">
      <c r="A253" s="29" t="s">
        <v>152</v>
      </c>
      <c r="B253" s="29" t="s">
        <v>294</v>
      </c>
      <c r="C253" s="37">
        <v>560.45000000000005</v>
      </c>
      <c r="D253" s="26" t="s">
        <v>432</v>
      </c>
      <c r="E253" s="26"/>
      <c r="F253" s="26"/>
      <c r="G253" s="26"/>
      <c r="H253" s="26">
        <f>[2]Palettes!$H$50/1000/[2]Palettes!$B$53</f>
        <v>0.51449219053539508</v>
      </c>
      <c r="I253" s="26"/>
      <c r="J253" s="26"/>
    </row>
    <row r="254" spans="1:10" x14ac:dyDescent="0.25">
      <c r="A254" s="29" t="s">
        <v>152</v>
      </c>
      <c r="B254" s="29" t="s">
        <v>289</v>
      </c>
      <c r="C254" s="37">
        <v>43.45</v>
      </c>
      <c r="D254" s="26" t="s">
        <v>432</v>
      </c>
      <c r="E254" s="26"/>
      <c r="F254" s="26"/>
      <c r="G254" s="26"/>
      <c r="H254" s="26">
        <f>[2]Palettes!$H$50/1000/[2]Palettes!$B$53</f>
        <v>0.51449219053539508</v>
      </c>
      <c r="I254" s="26"/>
      <c r="J254" s="26"/>
    </row>
    <row r="255" spans="1:10" x14ac:dyDescent="0.25">
      <c r="A255" s="29" t="s">
        <v>347</v>
      </c>
      <c r="B255" s="29" t="s">
        <v>88</v>
      </c>
      <c r="C255" s="37">
        <v>480.30922938450169</v>
      </c>
      <c r="D255" s="26" t="s">
        <v>432</v>
      </c>
      <c r="E255" s="26"/>
      <c r="F255" s="26"/>
      <c r="G255" s="26"/>
      <c r="H255" s="26">
        <f>[2]Palettes!$H$21/1000/[2]Palettes!$B$53</f>
        <v>0.50317439751230897</v>
      </c>
      <c r="I255" s="26"/>
      <c r="J255" s="26"/>
    </row>
    <row r="256" spans="1:10" x14ac:dyDescent="0.25">
      <c r="A256" s="29" t="s">
        <v>166</v>
      </c>
      <c r="B256" s="29" t="s">
        <v>152</v>
      </c>
      <c r="C256" s="37">
        <v>69.591577689838005</v>
      </c>
      <c r="D256" s="26" t="s">
        <v>432</v>
      </c>
      <c r="E256" s="26"/>
      <c r="F256" s="26"/>
      <c r="G256" s="26"/>
      <c r="H256" s="26">
        <f>[2]Palettes!$H$50/1000/[2]Palettes!$B$53</f>
        <v>0.51449219053539508</v>
      </c>
      <c r="I256" s="26"/>
      <c r="J256" s="26"/>
    </row>
    <row r="257" spans="1:10" x14ac:dyDescent="0.25">
      <c r="A257" s="29" t="s">
        <v>40</v>
      </c>
      <c r="B257" s="29" t="s">
        <v>288</v>
      </c>
      <c r="C257" s="37">
        <v>526.38050278433514</v>
      </c>
      <c r="D257" s="26" t="s">
        <v>432</v>
      </c>
      <c r="E257" s="26"/>
      <c r="F257" s="26"/>
      <c r="G257" s="26"/>
      <c r="H257" s="26" cm="1">
        <f t="array" ref="H257">_xlfn.XLOOKUP(A257&amp;B257&amp;"m3",[2]data_aval!$A:$A&amp;[2]data_aval!$B:$B&amp;[2]data_aval!$I:$I,[2]data_aval!$G:$G)</f>
        <v>0.53344595818530283</v>
      </c>
      <c r="I257" s="26"/>
      <c r="J257" s="26"/>
    </row>
    <row r="258" spans="1:10" x14ac:dyDescent="0.25">
      <c r="A258" s="29" t="s">
        <v>178</v>
      </c>
      <c r="B258" s="29" t="s">
        <v>117</v>
      </c>
      <c r="C258" s="37">
        <v>2380.2545454545448</v>
      </c>
      <c r="D258" s="26" t="s">
        <v>432</v>
      </c>
      <c r="E258" s="26"/>
      <c r="F258" s="26"/>
      <c r="G258" s="26"/>
      <c r="H258" s="26" cm="1">
        <f t="array" ref="H258">_xlfn.XLOOKUP(A258&amp;B258&amp;"m3",[2]data_aval!$A:$A&amp;[2]data_aval!$B:$B&amp;[2]data_aval!$I:$I,[2]data_aval!$G:$G)</f>
        <v>0.4185620701176051</v>
      </c>
      <c r="I258" s="26"/>
      <c r="J258" s="26"/>
    </row>
    <row r="259" spans="1:10" x14ac:dyDescent="0.25">
      <c r="A259" s="29" t="s">
        <v>287</v>
      </c>
      <c r="B259" s="29" t="s">
        <v>144</v>
      </c>
      <c r="C259" s="37">
        <v>115.06874999999999</v>
      </c>
      <c r="D259" s="26" t="s">
        <v>432</v>
      </c>
      <c r="E259" s="26"/>
      <c r="F259" s="26"/>
      <c r="G259" s="26"/>
      <c r="H259" s="26" cm="1">
        <f t="array" ref="H259">_xlfn.XLOOKUP(A259&amp;B259&amp;"m3",[2]data_aval!$A:$A&amp;[2]data_aval!$B:$B&amp;[2]data_aval!$I:$I,[2]data_aval!$G:$G)</f>
        <v>0.42499999999999993</v>
      </c>
      <c r="I259" s="26"/>
      <c r="J259" s="26"/>
    </row>
    <row r="260" spans="1:10" x14ac:dyDescent="0.25">
      <c r="A260" s="29" t="s">
        <v>289</v>
      </c>
      <c r="B260" s="29" t="s">
        <v>135</v>
      </c>
      <c r="C260" s="37">
        <v>1596.6213899999998</v>
      </c>
      <c r="D260" s="26" t="s">
        <v>432</v>
      </c>
      <c r="E260" s="26"/>
      <c r="F260" s="26"/>
      <c r="G260" s="26"/>
      <c r="H260" s="26" cm="1">
        <f t="array" ref="H260">_xlfn.XLOOKUP(A260&amp;B260&amp;"m3",[2]data_aval!$A:$A&amp;[2]data_aval!$B:$B&amp;[2]data_aval!$I:$I,[2]data_aval!$G:$G)</f>
        <v>0.5655</v>
      </c>
      <c r="I260" s="26"/>
      <c r="J260" s="26"/>
    </row>
    <row r="261" spans="1:10" x14ac:dyDescent="0.25">
      <c r="A261" s="29" t="s">
        <v>289</v>
      </c>
      <c r="B261" s="29" t="s">
        <v>136</v>
      </c>
      <c r="C261" s="37">
        <v>589.6875</v>
      </c>
      <c r="D261" s="26" t="s">
        <v>432</v>
      </c>
      <c r="E261" s="26"/>
      <c r="F261" s="26"/>
      <c r="G261" s="26"/>
      <c r="H261" s="26">
        <f>[2]Panneaux!$E$21</f>
        <v>0.63749999999999996</v>
      </c>
      <c r="I261" s="26"/>
      <c r="J261" s="26"/>
    </row>
    <row r="262" spans="1:10" x14ac:dyDescent="0.25">
      <c r="A262" s="29" t="s">
        <v>289</v>
      </c>
      <c r="B262" s="29" t="s">
        <v>139</v>
      </c>
      <c r="C262" s="37">
        <v>62.51</v>
      </c>
      <c r="D262" s="26" t="s">
        <v>432</v>
      </c>
      <c r="E262" s="26"/>
      <c r="F262" s="26"/>
      <c r="G262" s="26"/>
      <c r="H262" s="26">
        <f>[2]Panneaux!$D$21</f>
        <v>0.89300000000000002</v>
      </c>
      <c r="I262" s="26"/>
      <c r="J262" s="26"/>
    </row>
    <row r="263" spans="1:10" x14ac:dyDescent="0.25">
      <c r="A263" s="29" t="s">
        <v>49</v>
      </c>
      <c r="B263" s="29" t="s">
        <v>289</v>
      </c>
      <c r="C263" s="37">
        <v>467.88</v>
      </c>
      <c r="D263" s="26" t="s">
        <v>432</v>
      </c>
      <c r="E263" s="26"/>
      <c r="F263" s="26"/>
      <c r="G263" s="26"/>
      <c r="H263" s="26">
        <f>[2]Bois!$O$7/1000</f>
        <v>0.3998379155901261</v>
      </c>
      <c r="I263" s="26"/>
      <c r="J263" s="26"/>
    </row>
    <row r="264" spans="1:10" x14ac:dyDescent="0.25">
      <c r="A264" s="29" t="s">
        <v>143</v>
      </c>
      <c r="B264" s="29" t="s">
        <v>287</v>
      </c>
      <c r="C264" s="37">
        <v>137.57252273110782</v>
      </c>
      <c r="D264" s="26" t="s">
        <v>432</v>
      </c>
      <c r="E264" s="26"/>
      <c r="F264" s="26"/>
      <c r="G264" s="26"/>
      <c r="H264" s="26" cm="1">
        <f t="array" ref="H264">_xlfn.XLOOKUP(A264&amp;B264&amp;"m3",[2]data_aval!$A:$A&amp;[2]data_aval!$B:$B&amp;[2]data_aval!$I:$I,[2]data_aval!$G:$G)</f>
        <v>0.41900928994096648</v>
      </c>
      <c r="I264" s="26"/>
      <c r="J264" s="26"/>
    </row>
    <row r="265" spans="1:10" x14ac:dyDescent="0.25">
      <c r="A265" s="29" t="s">
        <v>347</v>
      </c>
      <c r="B265" s="29" t="s">
        <v>143</v>
      </c>
      <c r="C265" s="37">
        <v>76.899090909090916</v>
      </c>
      <c r="D265" s="26" t="s">
        <v>432</v>
      </c>
      <c r="E265" s="26"/>
      <c r="F265" s="26"/>
      <c r="G265" s="26"/>
      <c r="H265" s="26">
        <f>[2]Bois!$G$17/1000</f>
        <v>0.41900928994096648</v>
      </c>
      <c r="I265" s="26"/>
      <c r="J265" s="26"/>
    </row>
    <row r="266" spans="1:10" x14ac:dyDescent="0.25">
      <c r="A266" s="29" t="s">
        <v>143</v>
      </c>
      <c r="B266" s="29" t="s">
        <v>347</v>
      </c>
      <c r="C266" s="37">
        <v>72.236363636363635</v>
      </c>
      <c r="D266" s="26" t="s">
        <v>432</v>
      </c>
      <c r="E266" s="26"/>
      <c r="F266" s="26"/>
      <c r="G266" s="26"/>
      <c r="H266" s="26">
        <f>[2]Bois!$G$17/1000</f>
        <v>0.41900928994096648</v>
      </c>
      <c r="I266" s="26"/>
      <c r="J266" s="26"/>
    </row>
    <row r="267" spans="1:10" x14ac:dyDescent="0.25">
      <c r="A267" s="29" t="s">
        <v>288</v>
      </c>
      <c r="B267" s="29" t="s">
        <v>143</v>
      </c>
      <c r="C267" s="37">
        <f>174.9049453125+132.909795458381</f>
        <v>307.81474077088103</v>
      </c>
      <c r="D267" s="26" t="s">
        <v>432</v>
      </c>
      <c r="E267" s="26"/>
      <c r="F267" s="26"/>
      <c r="G267" s="26"/>
      <c r="H267" s="26" cm="1">
        <f t="array" ref="H267">_xlfn.XLOOKUP(A267&amp;B267&amp;"m3",[2]data_aval!$A:$A&amp;[2]data_aval!$B:$B&amp;[2]data_aval!$I:$I,[2]data_aval!$G:$G)</f>
        <v>0.41900928994096648</v>
      </c>
      <c r="I267" s="26"/>
      <c r="J267" s="26"/>
    </row>
    <row r="268" spans="1:10" x14ac:dyDescent="0.25">
      <c r="A268" s="29" t="s">
        <v>325</v>
      </c>
      <c r="B268" s="29" t="s">
        <v>159</v>
      </c>
      <c r="C268" s="37">
        <v>85.485893416927894</v>
      </c>
      <c r="D268" s="26" t="s">
        <v>432</v>
      </c>
      <c r="E268" s="26"/>
      <c r="F268" s="26"/>
      <c r="G268" s="26"/>
      <c r="H268" s="26">
        <f>[2]Bois!$G$22/1000</f>
        <v>0.61710714285714274</v>
      </c>
      <c r="I268" s="26"/>
      <c r="J268" s="26"/>
    </row>
    <row r="269" spans="1:10" x14ac:dyDescent="0.25">
      <c r="A269" s="29" t="s">
        <v>347</v>
      </c>
      <c r="B269" s="29" t="s">
        <v>159</v>
      </c>
      <c r="C269" s="37">
        <v>70.81504702194357</v>
      </c>
      <c r="D269" s="26" t="s">
        <v>432</v>
      </c>
      <c r="E269" s="26"/>
      <c r="F269" s="26"/>
      <c r="G269" s="26"/>
      <c r="H269" s="26">
        <f>[2]Bois!$G$22/1000</f>
        <v>0.61710714285714274</v>
      </c>
      <c r="I269" s="26"/>
      <c r="J269" s="26"/>
    </row>
    <row r="270" spans="1:10" x14ac:dyDescent="0.25">
      <c r="A270" s="29" t="s">
        <v>159</v>
      </c>
      <c r="B270" s="29" t="s">
        <v>347</v>
      </c>
      <c r="C270" s="37">
        <v>20.909090909090907</v>
      </c>
      <c r="D270" s="26" t="s">
        <v>432</v>
      </c>
      <c r="E270" s="26"/>
      <c r="F270" s="26"/>
      <c r="G270" s="26"/>
      <c r="H270" s="26">
        <f>[2]Bois!$G$22/1000</f>
        <v>0.61710714285714274</v>
      </c>
      <c r="I270" s="26"/>
      <c r="J270" s="26"/>
    </row>
    <row r="271" spans="1:10" x14ac:dyDescent="0.25">
      <c r="A271" s="29" t="s">
        <v>167</v>
      </c>
      <c r="B271" s="29" t="s">
        <v>90</v>
      </c>
      <c r="C271" s="37">
        <v>235.06460101461036</v>
      </c>
      <c r="D271" s="26" t="s">
        <v>432</v>
      </c>
      <c r="E271" s="26"/>
      <c r="F271" s="26"/>
      <c r="G271" s="26"/>
      <c r="H271" s="26">
        <f>1/[2]Secteurs!$M$81</f>
        <v>0.90909090909090906</v>
      </c>
      <c r="I271" s="26"/>
      <c r="J271" s="26"/>
    </row>
    <row r="272" spans="1:10" x14ac:dyDescent="0.25">
      <c r="A272" s="29" t="s">
        <v>62</v>
      </c>
      <c r="B272" s="29" t="s">
        <v>167</v>
      </c>
      <c r="C272" s="37">
        <v>10.912000000000001</v>
      </c>
      <c r="D272" s="26" t="s">
        <v>432</v>
      </c>
      <c r="E272" s="26"/>
      <c r="F272" s="26"/>
      <c r="G272" s="26"/>
      <c r="H272" s="26" cm="1">
        <f t="array" ref="H272">_xlfn.XLOOKUP(A272&amp;B272&amp;"m3",[2]data_aval!$A:$A&amp;[2]data_aval!$B:$B&amp;[2]data_aval!$I:$I,[2]data_aval!$G:$G)</f>
        <v>0.55000000000000004</v>
      </c>
      <c r="I272" s="26"/>
      <c r="J272" s="26"/>
    </row>
    <row r="273" spans="1:10" x14ac:dyDescent="0.25">
      <c r="A273" s="29" t="s">
        <v>58</v>
      </c>
      <c r="B273" s="29" t="s">
        <v>167</v>
      </c>
      <c r="C273" s="37">
        <v>35.529498883928568</v>
      </c>
      <c r="D273" s="26" t="s">
        <v>432</v>
      </c>
      <c r="E273" s="26"/>
      <c r="F273" s="26"/>
      <c r="G273" s="26"/>
      <c r="H273" s="26" cm="1">
        <f t="array" ref="H273">_xlfn.XLOOKUP(A273&amp;B273&amp;"m3",[2]data_aval!$A:$A&amp;[2]data_aval!$B:$B&amp;[2]data_aval!$I:$I,[2]data_aval!$G:$G)</f>
        <v>0.3746651785714285</v>
      </c>
      <c r="I273" s="26"/>
      <c r="J273" s="26"/>
    </row>
    <row r="274" spans="1:10" x14ac:dyDescent="0.25">
      <c r="A274" s="29" t="s">
        <v>143</v>
      </c>
      <c r="B274" s="29" t="s">
        <v>167</v>
      </c>
      <c r="C274" s="37">
        <v>174.90494531249999</v>
      </c>
      <c r="D274" s="26" t="s">
        <v>432</v>
      </c>
      <c r="E274" s="26"/>
      <c r="F274" s="26"/>
      <c r="G274" s="26"/>
      <c r="H274" s="26">
        <f>[2]Bois!$G$7/1000</f>
        <v>0.3746651785714285</v>
      </c>
      <c r="I274" s="26"/>
      <c r="J274" s="26"/>
    </row>
    <row r="275" spans="1:10" x14ac:dyDescent="0.25">
      <c r="A275" s="29" t="s">
        <v>144</v>
      </c>
      <c r="B275" s="29" t="s">
        <v>168</v>
      </c>
      <c r="C275" s="37">
        <v>16.5</v>
      </c>
      <c r="D275" s="26" t="s">
        <v>432</v>
      </c>
      <c r="E275" s="26"/>
      <c r="F275" s="26"/>
      <c r="G275" s="26"/>
      <c r="H275" s="26" cm="1">
        <f t="array" ref="H275">_xlfn.XLOOKUP(A275&amp;B275&amp;"m3",[2]data_aval!$A:$A&amp;[2]data_aval!$B:$B&amp;[2]data_aval!$I:$I,[2]data_aval!$G:$G)</f>
        <v>0.42499999999999999</v>
      </c>
      <c r="I275" s="26"/>
      <c r="J275" s="26"/>
    </row>
    <row r="276" spans="1:10" x14ac:dyDescent="0.25">
      <c r="A276" s="29" t="s">
        <v>142</v>
      </c>
      <c r="B276" s="29" t="s">
        <v>168</v>
      </c>
      <c r="C276" s="37">
        <v>9.6623999999999999</v>
      </c>
      <c r="D276" s="26" t="s">
        <v>432</v>
      </c>
      <c r="E276" s="26"/>
      <c r="F276" s="26"/>
      <c r="G276" s="26"/>
      <c r="H276" s="26" cm="1">
        <f t="array" ref="H276">_xlfn.XLOOKUP(A276&amp;B276&amp;"m3",[2]data_aval!$A:$A&amp;[2]data_aval!$B:$B&amp;[2]data_aval!$I:$I,[2]data_aval!$G:$G)</f>
        <v>0.53679999999999994</v>
      </c>
      <c r="I276" s="26"/>
      <c r="J276" s="26"/>
    </row>
    <row r="277" spans="1:10" x14ac:dyDescent="0.25">
      <c r="A277" s="29" t="s">
        <v>62</v>
      </c>
      <c r="B277" s="29" t="s">
        <v>168</v>
      </c>
      <c r="C277" s="37">
        <f>11.1337510651283+79.526793322345</f>
        <v>90.660544387473294</v>
      </c>
      <c r="D277" s="26" t="s">
        <v>432</v>
      </c>
      <c r="E277" s="26"/>
      <c r="F277" s="26"/>
      <c r="G277" s="26"/>
      <c r="H277" s="26" cm="1">
        <f t="array" ref="H277">_xlfn.XLOOKUP(A277&amp;B277&amp;"m3",[2]data_aval!$A:$A&amp;[2]data_aval!$B:$B&amp;[2]data_aval!$I:$I,[2]data_aval!$G:$G)</f>
        <v>0.4185620701176051</v>
      </c>
      <c r="I277" s="26"/>
      <c r="J277" s="26"/>
    </row>
    <row r="278" spans="1:10" x14ac:dyDescent="0.25">
      <c r="A278" s="29" t="s">
        <v>88</v>
      </c>
      <c r="B278" s="29" t="s">
        <v>347</v>
      </c>
      <c r="C278" s="37">
        <v>32.536486129458389</v>
      </c>
      <c r="D278" s="26" t="s">
        <v>432</v>
      </c>
      <c r="E278" s="26"/>
      <c r="F278" s="26"/>
      <c r="G278" s="26"/>
      <c r="H278" s="26">
        <f>[2]Palettes!$H$21/1000/[2]Palettes!$B$53</f>
        <v>0.50317439751230897</v>
      </c>
      <c r="I278" s="26"/>
      <c r="J278" s="26"/>
    </row>
    <row r="279" spans="1:10" x14ac:dyDescent="0.25">
      <c r="A279" s="29" t="s">
        <v>144</v>
      </c>
      <c r="B279" s="29" t="s">
        <v>347</v>
      </c>
      <c r="C279" s="37">
        <v>78.980454545454535</v>
      </c>
      <c r="D279" s="26" t="s">
        <v>432</v>
      </c>
      <c r="E279" s="26"/>
      <c r="F279" s="26"/>
      <c r="G279" s="26"/>
      <c r="H279" s="26">
        <f>[2]Panneaux!$F$3/1000</f>
        <v>0.42499999999999999</v>
      </c>
      <c r="I279" s="26"/>
      <c r="J279" s="26"/>
    </row>
    <row r="280" spans="1:10" x14ac:dyDescent="0.25">
      <c r="A280" s="29" t="s">
        <v>347</v>
      </c>
      <c r="B280" s="29" t="s">
        <v>144</v>
      </c>
      <c r="C280" s="37">
        <v>266.09327272727273</v>
      </c>
      <c r="D280" s="26" t="s">
        <v>432</v>
      </c>
      <c r="E280" s="26"/>
      <c r="F280" s="26"/>
      <c r="G280" s="26"/>
      <c r="H280" s="26">
        <f>[2]Panneaux!$F$3/1000</f>
        <v>0.42499999999999999</v>
      </c>
      <c r="I280" s="26"/>
      <c r="J280" s="26"/>
    </row>
    <row r="281" spans="1:10" x14ac:dyDescent="0.25">
      <c r="A281" s="29" t="s">
        <v>42</v>
      </c>
      <c r="B281" s="29" t="s">
        <v>288</v>
      </c>
      <c r="C281" s="37">
        <v>89.24897875742586</v>
      </c>
      <c r="D281" s="26" t="s">
        <v>432</v>
      </c>
      <c r="E281" s="26"/>
      <c r="F281" s="26"/>
      <c r="G281" s="26"/>
      <c r="H281" s="26" cm="1">
        <f t="array" ref="H281">_xlfn.XLOOKUP(A281&amp;B281&amp;"m3",[2]data_aval!$A:$A&amp;[2]data_aval!$B:$B&amp;[2]data_aval!$I:$I,[2]data_aval!$G:$G)</f>
        <v>0.41900928994096648</v>
      </c>
      <c r="I281" s="26"/>
      <c r="J281" s="26"/>
    </row>
    <row r="282" spans="1:10" x14ac:dyDescent="0.25">
      <c r="A282" s="29" t="s">
        <v>347</v>
      </c>
      <c r="B282" s="29" t="s">
        <v>135</v>
      </c>
      <c r="C282" s="37">
        <v>393.14690999999999</v>
      </c>
      <c r="D282" s="26" t="s">
        <v>432</v>
      </c>
      <c r="E282" s="26"/>
      <c r="F282" s="26"/>
      <c r="G282" s="26"/>
      <c r="H282" s="26">
        <f>[2]Panneaux!$B$21</f>
        <v>0.5655</v>
      </c>
      <c r="I282" s="26"/>
      <c r="J282" s="26"/>
    </row>
    <row r="283" spans="1:10" x14ac:dyDescent="0.25">
      <c r="A283" s="29" t="s">
        <v>135</v>
      </c>
      <c r="B283" s="29" t="s">
        <v>347</v>
      </c>
      <c r="C283" s="37">
        <v>727.29825000000005</v>
      </c>
      <c r="D283" s="26" t="s">
        <v>432</v>
      </c>
      <c r="E283" s="26"/>
      <c r="F283" s="26"/>
      <c r="G283" s="26"/>
      <c r="H283" s="26">
        <f>[2]Panneaux!$B$21</f>
        <v>0.5655</v>
      </c>
      <c r="I283" s="26"/>
      <c r="J283" s="26"/>
    </row>
    <row r="284" spans="1:10" x14ac:dyDescent="0.25">
      <c r="A284" s="29" t="s">
        <v>136</v>
      </c>
      <c r="B284" s="29" t="s">
        <v>347</v>
      </c>
      <c r="C284" s="37">
        <v>248.26204999999999</v>
      </c>
      <c r="D284" s="26" t="s">
        <v>432</v>
      </c>
      <c r="E284" s="26"/>
      <c r="F284" s="26"/>
      <c r="G284" s="26"/>
      <c r="H284" s="26">
        <f>[2]Panneaux!$E$21</f>
        <v>0.63749999999999996</v>
      </c>
      <c r="I284" s="26"/>
      <c r="J284" s="26"/>
    </row>
    <row r="285" spans="1:10" x14ac:dyDescent="0.25">
      <c r="A285" s="29" t="s">
        <v>347</v>
      </c>
      <c r="B285" s="29" t="s">
        <v>136</v>
      </c>
      <c r="C285" s="37">
        <v>279.65679999999998</v>
      </c>
      <c r="D285" s="26" t="s">
        <v>432</v>
      </c>
      <c r="E285" s="26"/>
      <c r="F285" s="26"/>
      <c r="G285" s="26"/>
      <c r="H285" s="26">
        <f>[2]Panneaux!$E$21</f>
        <v>0.63749999999999996</v>
      </c>
      <c r="I285" s="26"/>
      <c r="J285" s="26"/>
    </row>
    <row r="286" spans="1:10" x14ac:dyDescent="0.25">
      <c r="A286" s="29" t="s">
        <v>347</v>
      </c>
      <c r="B286" s="29" t="s">
        <v>139</v>
      </c>
      <c r="C286" s="37">
        <v>179.52213999999998</v>
      </c>
      <c r="D286" s="26" t="s">
        <v>432</v>
      </c>
      <c r="E286" s="26"/>
      <c r="F286" s="26"/>
      <c r="G286" s="26"/>
      <c r="H286" s="26">
        <f>[2]Panneaux!$D$21</f>
        <v>0.89300000000000002</v>
      </c>
      <c r="I286" s="26"/>
      <c r="J286" s="26"/>
    </row>
    <row r="287" spans="1:10" x14ac:dyDescent="0.25">
      <c r="A287" s="29" t="s">
        <v>139</v>
      </c>
      <c r="B287" s="29" t="s">
        <v>347</v>
      </c>
      <c r="C287" s="37">
        <v>375.41250000000002</v>
      </c>
      <c r="D287" s="26" t="s">
        <v>432</v>
      </c>
      <c r="E287" s="26"/>
      <c r="F287" s="26"/>
      <c r="G287" s="26"/>
      <c r="H287" s="26">
        <f>[2]Panneaux!$D$21</f>
        <v>0.89300000000000002</v>
      </c>
      <c r="I287" s="26"/>
      <c r="J287" s="26"/>
    </row>
    <row r="288" spans="1:10" x14ac:dyDescent="0.25">
      <c r="A288" s="29" t="s">
        <v>136</v>
      </c>
      <c r="B288" s="29" t="s">
        <v>106</v>
      </c>
      <c r="C288" s="37">
        <v>95.219422499999979</v>
      </c>
      <c r="D288" s="26" t="s">
        <v>432</v>
      </c>
      <c r="E288" s="26"/>
      <c r="F288" s="26"/>
      <c r="G288" s="26"/>
      <c r="H288" s="26">
        <f>[2]Panneaux!$E$21</f>
        <v>0.63749999999999996</v>
      </c>
      <c r="I288" s="26"/>
      <c r="J288" s="26"/>
    </row>
    <row r="289" spans="1:10" x14ac:dyDescent="0.25">
      <c r="A289" s="29" t="s">
        <v>136</v>
      </c>
      <c r="B289" s="29" t="s">
        <v>185</v>
      </c>
      <c r="C289" s="37">
        <v>403.7034625</v>
      </c>
      <c r="D289" s="26" t="s">
        <v>432</v>
      </c>
      <c r="E289" s="26"/>
      <c r="F289" s="26"/>
      <c r="G289" s="26"/>
      <c r="H289" s="26">
        <f>[2]Panneaux!$E$21</f>
        <v>0.63749999999999996</v>
      </c>
      <c r="I289" s="26"/>
      <c r="J289" s="26"/>
    </row>
    <row r="290" spans="1:10" x14ac:dyDescent="0.25">
      <c r="A290" s="29" t="s">
        <v>136</v>
      </c>
      <c r="B290" s="29" t="s">
        <v>265</v>
      </c>
      <c r="C290" s="37">
        <v>55.897402499999998</v>
      </c>
      <c r="D290" s="26" t="s">
        <v>432</v>
      </c>
      <c r="E290" s="26"/>
      <c r="F290" s="26"/>
      <c r="G290" s="26"/>
      <c r="H290" s="26">
        <f>[2]Panneaux!$E$21</f>
        <v>0.63749999999999996</v>
      </c>
      <c r="I290" s="26"/>
      <c r="J290" s="26"/>
    </row>
    <row r="291" spans="1:10" x14ac:dyDescent="0.25">
      <c r="A291" s="29" t="s">
        <v>135</v>
      </c>
      <c r="B291" s="29" t="s">
        <v>185</v>
      </c>
      <c r="C291" s="37">
        <v>638.64855599999999</v>
      </c>
      <c r="D291" s="26" t="s">
        <v>432</v>
      </c>
      <c r="E291" s="26"/>
      <c r="F291" s="26"/>
      <c r="G291" s="26"/>
      <c r="H291" s="26">
        <f>[2]Panneaux!$B$21</f>
        <v>0.5655</v>
      </c>
      <c r="I291" s="26"/>
      <c r="J291" s="26"/>
    </row>
    <row r="292" spans="1:10" x14ac:dyDescent="0.25">
      <c r="A292" s="29" t="s">
        <v>135</v>
      </c>
      <c r="B292" s="29" t="s">
        <v>106</v>
      </c>
      <c r="C292" s="37">
        <v>332.67391818181818</v>
      </c>
      <c r="D292" s="26" t="s">
        <v>432</v>
      </c>
      <c r="E292" s="26"/>
      <c r="F292" s="26"/>
      <c r="G292" s="26"/>
      <c r="H292" s="26">
        <f>[2]Panneaux!$B$21</f>
        <v>0.5655</v>
      </c>
      <c r="I292" s="26"/>
      <c r="J292" s="26"/>
    </row>
    <row r="293" spans="1:10" x14ac:dyDescent="0.25">
      <c r="A293" s="29" t="s">
        <v>135</v>
      </c>
      <c r="B293" s="29" t="s">
        <v>265</v>
      </c>
      <c r="C293" s="37">
        <v>239.49320849999998</v>
      </c>
      <c r="D293" s="26" t="s">
        <v>432</v>
      </c>
      <c r="E293" s="26"/>
      <c r="F293" s="26"/>
      <c r="G293" s="26"/>
      <c r="H293" s="26">
        <f>[2]Panneaux!$B$21</f>
        <v>0.5655</v>
      </c>
      <c r="I293" s="26"/>
      <c r="J293" s="26"/>
    </row>
    <row r="294" spans="1:10" x14ac:dyDescent="0.25">
      <c r="A294" s="29" t="s">
        <v>299</v>
      </c>
      <c r="B294" s="29" t="s">
        <v>146</v>
      </c>
      <c r="C294" s="37">
        <v>3496.291666666667</v>
      </c>
      <c r="D294" s="26" t="s">
        <v>432</v>
      </c>
      <c r="E294" s="26"/>
      <c r="F294" s="26"/>
      <c r="G294" s="26"/>
      <c r="H294" s="26">
        <f>1/[2]Secteurs!$M$86</f>
        <v>0.90909090909090906</v>
      </c>
      <c r="I294" s="26"/>
      <c r="J294" s="26"/>
    </row>
    <row r="295" spans="1:10" x14ac:dyDescent="0.25">
      <c r="A295" s="29" t="s">
        <v>146</v>
      </c>
      <c r="B295" s="29" t="s">
        <v>294</v>
      </c>
      <c r="C295" s="37">
        <v>1398.5166666666667</v>
      </c>
      <c r="D295" s="26" t="s">
        <v>432</v>
      </c>
      <c r="E295" s="26"/>
      <c r="F295" s="26"/>
      <c r="G295" s="26"/>
      <c r="H295" s="26">
        <f>1/[2]Secteurs!$M$86</f>
        <v>0.90909090909090906</v>
      </c>
      <c r="I295" s="26"/>
      <c r="J295" s="26"/>
    </row>
    <row r="296" spans="1:10" x14ac:dyDescent="0.25">
      <c r="A296" s="29" t="s">
        <v>146</v>
      </c>
      <c r="B296" s="29" t="s">
        <v>295</v>
      </c>
      <c r="C296" s="37">
        <v>1398.5166666666667</v>
      </c>
      <c r="D296" s="26" t="s">
        <v>432</v>
      </c>
      <c r="E296" s="26"/>
      <c r="F296" s="26"/>
      <c r="G296" s="26"/>
      <c r="H296" s="26">
        <f>1/[2]Secteurs!$M$86</f>
        <v>0.90909090909090906</v>
      </c>
      <c r="I296" s="26"/>
      <c r="J296" s="26"/>
    </row>
    <row r="297" spans="1:10" x14ac:dyDescent="0.25">
      <c r="A297" s="29" t="s">
        <v>146</v>
      </c>
      <c r="B297" s="29" t="s">
        <v>292</v>
      </c>
      <c r="C297" s="37">
        <v>699.25833333333333</v>
      </c>
      <c r="D297" s="26" t="s">
        <v>432</v>
      </c>
      <c r="E297" s="26"/>
      <c r="F297" s="26"/>
      <c r="G297" s="26"/>
      <c r="H297" s="26">
        <f>1/[2]Secteurs!$M$86</f>
        <v>0.90909090909090906</v>
      </c>
      <c r="I297" s="26"/>
      <c r="J297" s="26"/>
    </row>
    <row r="298" spans="1:10" x14ac:dyDescent="0.25">
      <c r="A298" s="26" t="s">
        <v>53</v>
      </c>
      <c r="B298" s="29" t="s">
        <v>347</v>
      </c>
      <c r="C298" s="37">
        <v>1199.9784333333337</v>
      </c>
      <c r="D298" s="26" t="s">
        <v>432</v>
      </c>
      <c r="E298" s="26"/>
      <c r="F298" s="26"/>
      <c r="G298" s="26"/>
      <c r="H298" s="26">
        <f>1/[2]Secteurs!$M$86</f>
        <v>0.90909090909090906</v>
      </c>
      <c r="I298" s="26"/>
      <c r="J298" s="26"/>
    </row>
    <row r="299" spans="1:10" x14ac:dyDescent="0.25">
      <c r="A299" s="26" t="s">
        <v>295</v>
      </c>
      <c r="B299" s="29" t="s">
        <v>53</v>
      </c>
      <c r="C299" s="37">
        <f>C296+C304+C327</f>
        <v>2345.7084848484847</v>
      </c>
      <c r="D299" s="26" t="s">
        <v>432</v>
      </c>
      <c r="E299" s="26"/>
      <c r="F299" s="26"/>
      <c r="G299" s="26"/>
      <c r="H299" s="26">
        <f>1/[2]Secteurs!$M$86</f>
        <v>0.90909090909090906</v>
      </c>
      <c r="I299" s="26"/>
      <c r="J299" s="26"/>
    </row>
    <row r="300" spans="1:10" x14ac:dyDescent="0.25">
      <c r="A300" s="29" t="s">
        <v>53</v>
      </c>
      <c r="B300" s="29" t="s">
        <v>289</v>
      </c>
      <c r="C300" s="37">
        <v>802</v>
      </c>
      <c r="D300" s="26" t="s">
        <v>432</v>
      </c>
      <c r="E300" s="26"/>
      <c r="F300" s="26"/>
      <c r="G300" s="26"/>
      <c r="H300" s="26">
        <f>1/[2]Secteurs!$M$86</f>
        <v>0.90909090909090906</v>
      </c>
      <c r="I300" s="26"/>
      <c r="J300" s="26"/>
    </row>
    <row r="301" spans="1:10" x14ac:dyDescent="0.25">
      <c r="A301" s="29" t="s">
        <v>50</v>
      </c>
      <c r="B301" s="29" t="s">
        <v>289</v>
      </c>
      <c r="C301" s="37">
        <v>484.84</v>
      </c>
      <c r="D301" s="26" t="s">
        <v>432</v>
      </c>
      <c r="E301" s="26"/>
      <c r="F301" s="26"/>
      <c r="G301" s="26"/>
      <c r="H301" s="26">
        <f>[2]Bois!$O$3/1000</f>
        <v>0.57950000000000002</v>
      </c>
      <c r="I301" s="26"/>
      <c r="J301" s="26"/>
    </row>
    <row r="302" spans="1:10" x14ac:dyDescent="0.25">
      <c r="A302" s="29" t="s">
        <v>106</v>
      </c>
      <c r="B302" s="29" t="s">
        <v>105</v>
      </c>
      <c r="C302" s="37">
        <v>497.39525036460861</v>
      </c>
      <c r="D302" s="26" t="s">
        <v>432</v>
      </c>
      <c r="E302" s="26"/>
      <c r="F302" s="26"/>
      <c r="G302" s="26"/>
      <c r="H302" s="26">
        <f>[2]Bois!$G$35/1000</f>
        <v>0.4185620701176051</v>
      </c>
      <c r="I302" s="26"/>
      <c r="J302" s="26"/>
    </row>
    <row r="303" spans="1:10" x14ac:dyDescent="0.25">
      <c r="A303" s="29" t="s">
        <v>302</v>
      </c>
      <c r="B303" s="29" t="s">
        <v>150</v>
      </c>
      <c r="C303" s="37">
        <v>670.36363636363637</v>
      </c>
      <c r="D303" s="26" t="s">
        <v>432</v>
      </c>
      <c r="E303" s="26"/>
      <c r="F303" s="26"/>
      <c r="G303" s="26"/>
      <c r="H303" s="26">
        <f>1/[2]Secteurs!$M$86</f>
        <v>0.90909090909090906</v>
      </c>
      <c r="I303" s="26"/>
      <c r="J303" s="26"/>
    </row>
    <row r="304" spans="1:10" x14ac:dyDescent="0.25">
      <c r="A304" s="29" t="s">
        <v>150</v>
      </c>
      <c r="B304" s="29" t="s">
        <v>295</v>
      </c>
      <c r="C304" s="37">
        <v>456.69181818181818</v>
      </c>
      <c r="D304" s="26" t="s">
        <v>432</v>
      </c>
      <c r="E304" s="26"/>
      <c r="F304" s="26"/>
      <c r="G304" s="26"/>
      <c r="H304" s="26">
        <f>1/[2]Secteurs!$M$86</f>
        <v>0.90909090909090906</v>
      </c>
      <c r="I304" s="26"/>
      <c r="J304" s="26"/>
    </row>
    <row r="305" spans="1:10" x14ac:dyDescent="0.25">
      <c r="A305" s="29" t="s">
        <v>150</v>
      </c>
      <c r="B305" s="29" t="s">
        <v>294</v>
      </c>
      <c r="C305" s="37">
        <v>213.31363636363636</v>
      </c>
      <c r="D305" s="26" t="s">
        <v>432</v>
      </c>
      <c r="E305" s="26"/>
      <c r="F305" s="26"/>
      <c r="G305" s="26"/>
      <c r="H305" s="26">
        <f>1/[2]Secteurs!$M$86</f>
        <v>0.90909090909090906</v>
      </c>
      <c r="I305" s="26"/>
      <c r="J305" s="26"/>
    </row>
    <row r="306" spans="1:10" x14ac:dyDescent="0.25">
      <c r="A306" s="29" t="s">
        <v>179</v>
      </c>
      <c r="B306" s="29" t="s">
        <v>117</v>
      </c>
      <c r="C306" s="37">
        <v>580.97021276595763</v>
      </c>
      <c r="D306" s="26" t="s">
        <v>432</v>
      </c>
      <c r="E306" s="26"/>
      <c r="F306" s="26"/>
      <c r="G306" s="26"/>
      <c r="H306" s="26" cm="1">
        <f t="array" ref="H306">_xlfn.XLOOKUP(A306&amp;B306&amp;"m3",[2]data_aval!$A:$A&amp;[2]data_aval!$B:$B&amp;[2]data_aval!$I:$I,[2]data_aval!$G:$G)</f>
        <v>0.56259763694398679</v>
      </c>
      <c r="I306" s="26"/>
      <c r="J306" s="26"/>
    </row>
    <row r="307" spans="1:10" x14ac:dyDescent="0.25">
      <c r="A307" s="29" t="s">
        <v>288</v>
      </c>
      <c r="B307" s="29" t="s">
        <v>117</v>
      </c>
      <c r="C307" s="37">
        <v>277.03326669379248</v>
      </c>
      <c r="D307" s="26" t="s">
        <v>432</v>
      </c>
      <c r="E307" s="26"/>
      <c r="F307" s="26"/>
      <c r="G307" s="26"/>
      <c r="H307" s="26" cm="1">
        <f t="array" ref="H307">_xlfn.XLOOKUP(A307&amp;B307&amp;"m3",[2]data_aval!$A:$A&amp;[2]data_aval!$B:$B&amp;[2]data_aval!$I:$I,[2]data_aval!$G:$G)</f>
        <v>0.59326651912513129</v>
      </c>
      <c r="I307" s="26"/>
      <c r="J307" s="26"/>
    </row>
    <row r="308" spans="1:10" x14ac:dyDescent="0.25">
      <c r="A308" s="29" t="s">
        <v>170</v>
      </c>
      <c r="B308" s="26" t="s">
        <v>158</v>
      </c>
      <c r="C308" s="37">
        <v>1861.0403913067478</v>
      </c>
      <c r="D308" s="26" t="s">
        <v>432</v>
      </c>
      <c r="E308" s="26"/>
      <c r="F308" s="26"/>
      <c r="G308" s="26"/>
      <c r="H308" s="26" cm="1">
        <f t="array" ref="H308">_xlfn.XLOOKUP(A308&amp;B308&amp;"m3",[2]data_aval!$A:$A&amp;[2]data_aval!$B:$B&amp;[2]data_aval!$I:$I,[2]data_aval!$G:$G)</f>
        <v>0.4681249358030512</v>
      </c>
      <c r="I308" s="26"/>
      <c r="J308" s="26"/>
    </row>
    <row r="309" spans="1:10" x14ac:dyDescent="0.25">
      <c r="A309" s="29" t="s">
        <v>170</v>
      </c>
      <c r="B309" s="29" t="s">
        <v>157</v>
      </c>
      <c r="C309" s="37">
        <v>3619.1453476546972</v>
      </c>
      <c r="D309" s="26" t="s">
        <v>432</v>
      </c>
      <c r="E309" s="26"/>
      <c r="F309" s="26"/>
      <c r="G309" s="26"/>
      <c r="H309" s="26" cm="1">
        <f t="array" ref="H309">_xlfn.XLOOKUP(A309&amp;B309&amp;"m3",[2]data_aval!$A:$A&amp;[2]data_aval!$B:$B&amp;[2]data_aval!$I:$I,[2]data_aval!$G:$G)</f>
        <v>0.66272575492669783</v>
      </c>
      <c r="I309" s="26"/>
      <c r="J309" s="26"/>
    </row>
    <row r="310" spans="1:10" x14ac:dyDescent="0.25">
      <c r="A310" s="29" t="s">
        <v>29</v>
      </c>
      <c r="B310" s="29" t="s">
        <v>174</v>
      </c>
      <c r="C310" s="37">
        <v>33799.013501261594</v>
      </c>
      <c r="D310" s="26" t="s">
        <v>432</v>
      </c>
      <c r="E310" s="26"/>
      <c r="F310" s="26"/>
      <c r="G310" s="26"/>
      <c r="H310" s="26" cm="1">
        <f t="array" ref="H310">_xlfn.XLOOKUP(A310&amp;B310&amp;"m3",[2]data_aval!$A:$A&amp;[2]data_aval!$B:$B&amp;[2]data_aval!$I:$I,[2]data_aval!$G:$G)</f>
        <v>0.66272575492669783</v>
      </c>
      <c r="I310" s="26"/>
      <c r="J310" s="26"/>
    </row>
    <row r="311" spans="1:10" x14ac:dyDescent="0.25">
      <c r="A311" s="29" t="s">
        <v>29</v>
      </c>
      <c r="B311" s="29" t="s">
        <v>173</v>
      </c>
      <c r="C311" s="37">
        <v>8308.8207113739991</v>
      </c>
      <c r="D311" s="26" t="s">
        <v>432</v>
      </c>
      <c r="E311" s="26"/>
      <c r="F311" s="26"/>
      <c r="G311" s="26"/>
      <c r="H311" s="26" cm="1">
        <f t="array" ref="H311">_xlfn.XLOOKUP(A311&amp;B311&amp;"m3",[2]data_aval!$A:$A&amp;[2]data_aval!$B:$B&amp;[2]data_aval!$I:$I,[2]data_aval!$G:$G)</f>
        <v>0.72884392205035087</v>
      </c>
      <c r="I311" s="26"/>
      <c r="J311" s="26"/>
    </row>
    <row r="312" spans="1:10" x14ac:dyDescent="0.25">
      <c r="A312" s="29" t="s">
        <v>172</v>
      </c>
      <c r="B312" s="29" t="s">
        <v>29</v>
      </c>
      <c r="C312" s="37">
        <v>62060.168425739459</v>
      </c>
      <c r="D312" s="26" t="s">
        <v>432</v>
      </c>
      <c r="E312" s="26"/>
      <c r="F312" s="26"/>
      <c r="G312" s="26"/>
      <c r="H312" s="26" cm="1">
        <f t="array" ref="H312">_xlfn.XLOOKUP(A312&amp;B312&amp;"m3",[2]data_aval!$A:$A&amp;[2]data_aval!$B:$B&amp;[2]data_aval!$I:$I,[2]data_aval!$G:$G)</f>
        <v>0.70683563127265903</v>
      </c>
      <c r="I312" s="26"/>
      <c r="J312" s="26"/>
    </row>
    <row r="313" spans="1:10" x14ac:dyDescent="0.25">
      <c r="A313" s="29" t="s">
        <v>175</v>
      </c>
      <c r="B313" s="29" t="s">
        <v>33</v>
      </c>
      <c r="C313" s="37">
        <v>190252.65241071142</v>
      </c>
      <c r="D313" s="26" t="s">
        <v>432</v>
      </c>
      <c r="E313" s="26"/>
      <c r="F313" s="26"/>
      <c r="G313" s="26"/>
      <c r="H313" s="26" cm="1">
        <f t="array" ref="H313">_xlfn.XLOOKUP(A313&amp;B313&amp;"m3",[2]data_aval!$A:$A&amp;[2]data_aval!$B:$B&amp;[2]data_aval!$I:$I,[2]data_aval!$G:$G)</f>
        <v>0.72065398640420997</v>
      </c>
      <c r="I313" s="26"/>
      <c r="J313" s="26"/>
    </row>
    <row r="314" spans="1:10" x14ac:dyDescent="0.25">
      <c r="A314" s="29" t="s">
        <v>175</v>
      </c>
      <c r="B314" s="29" t="s">
        <v>350</v>
      </c>
      <c r="C314" s="37">
        <v>92243.710259738873</v>
      </c>
      <c r="D314" s="26" t="s">
        <v>432</v>
      </c>
      <c r="E314" s="26"/>
      <c r="F314" s="26"/>
      <c r="G314" s="26"/>
      <c r="H314" s="26" cm="1">
        <f t="array" ref="H314">_xlfn.XLOOKUP(A314&amp;B314&amp;"m3",[2]data_aval!$A:$A&amp;[2]data_aval!$B:$B&amp;[2]data_aval!$I:$I,[2]data_aval!$G:$G)</f>
        <v>0.72065398640420997</v>
      </c>
      <c r="I314" s="26"/>
      <c r="J314" s="26"/>
    </row>
    <row r="315" spans="1:10" x14ac:dyDescent="0.25">
      <c r="A315" s="29" t="s">
        <v>175</v>
      </c>
      <c r="B315" s="29" t="s">
        <v>29</v>
      </c>
      <c r="C315" s="37">
        <v>2017831.1619317881</v>
      </c>
      <c r="D315" s="26" t="s">
        <v>432</v>
      </c>
      <c r="E315" s="26"/>
      <c r="F315" s="26"/>
      <c r="G315" s="26"/>
      <c r="H315" s="26" cm="1">
        <f t="array" ref="H315">_xlfn.XLOOKUP(A315&amp;B315&amp;"m3",[2]data_aval!$A:$A&amp;[2]data_aval!$B:$B&amp;[2]data_aval!$I:$I,[2]data_aval!$G:$G)</f>
        <v>0.72065398640420997</v>
      </c>
      <c r="I315" s="26"/>
      <c r="J315" s="26"/>
    </row>
    <row r="316" spans="1:10" x14ac:dyDescent="0.25">
      <c r="A316" s="29" t="s">
        <v>158</v>
      </c>
      <c r="B316" s="29" t="s">
        <v>266</v>
      </c>
      <c r="C316" s="37">
        <v>1954.0388528452092</v>
      </c>
      <c r="D316" s="26" t="s">
        <v>432</v>
      </c>
      <c r="E316" s="26"/>
      <c r="F316" s="26"/>
      <c r="G316" s="26"/>
      <c r="H316" s="26">
        <f>[2]Forêt!$H$66/1000</f>
        <v>0.4681249358030512</v>
      </c>
      <c r="I316" s="26"/>
      <c r="J316" s="26"/>
    </row>
    <row r="317" spans="1:10" x14ac:dyDescent="0.25">
      <c r="A317" s="29" t="s">
        <v>157</v>
      </c>
      <c r="B317" s="29" t="s">
        <v>266</v>
      </c>
      <c r="C317" s="37">
        <f>C309+C320+C321+C342-C343</f>
        <v>21940.561083620618</v>
      </c>
      <c r="D317" s="26" t="s">
        <v>432</v>
      </c>
      <c r="E317" s="26"/>
      <c r="F317" s="26"/>
      <c r="G317" s="26"/>
      <c r="H317" s="26">
        <f>[2]Forêt!$H$66/1000</f>
        <v>0.4681249358030512</v>
      </c>
      <c r="I317" s="26"/>
      <c r="J317" s="26"/>
    </row>
    <row r="318" spans="1:10" x14ac:dyDescent="0.25">
      <c r="A318" s="29" t="s">
        <v>276</v>
      </c>
      <c r="B318" s="29" t="s">
        <v>115</v>
      </c>
      <c r="C318" s="37">
        <v>1384.6153846153845</v>
      </c>
      <c r="D318" s="26" t="s">
        <v>432</v>
      </c>
      <c r="E318" s="26"/>
      <c r="F318" s="26"/>
      <c r="G318" s="26"/>
      <c r="H318" s="26">
        <f>1/[2]Secteurs!$M$80</f>
        <v>0.90909090909090906</v>
      </c>
      <c r="I318" s="26"/>
      <c r="J318" s="26"/>
    </row>
    <row r="319" spans="1:10" x14ac:dyDescent="0.25">
      <c r="A319" s="29" t="s">
        <v>35</v>
      </c>
      <c r="B319" s="29" t="s">
        <v>304</v>
      </c>
      <c r="C319" s="37">
        <v>15138.149185344562</v>
      </c>
      <c r="D319" s="26" t="s">
        <v>432</v>
      </c>
      <c r="E319" s="26"/>
      <c r="F319" s="26"/>
      <c r="G319" s="26"/>
      <c r="H319" s="26" cm="1">
        <f t="array" ref="H319">_xlfn.XLOOKUP(A319&amp;B319&amp;"m3",[2]data_aval!$A:$A&amp;[2]data_aval!$B:$B&amp;[2]data_aval!$I:$I,[2]data_aval!$G:$G)</f>
        <v>0.4681249358030512</v>
      </c>
      <c r="I319" s="26"/>
      <c r="J319" s="26"/>
    </row>
    <row r="320" spans="1:10" x14ac:dyDescent="0.25">
      <c r="A320" s="29" t="s">
        <v>284</v>
      </c>
      <c r="B320" s="29" t="s">
        <v>157</v>
      </c>
      <c r="C320" s="37">
        <v>3276.8745506213581</v>
      </c>
      <c r="D320" s="26" t="s">
        <v>432</v>
      </c>
      <c r="E320" s="26"/>
      <c r="F320" s="26"/>
      <c r="G320" s="26"/>
      <c r="H320" s="26" cm="1">
        <f t="array" ref="H320">_xlfn.XLOOKUP(A320&amp;B320&amp;"m3",[2]data_aval!$A:$A&amp;[2]data_aval!$B:$B&amp;[2]data_aval!$I:$I,[2]data_aval!$G:$G)</f>
        <v>0.4681249358030512</v>
      </c>
      <c r="I320" s="26"/>
      <c r="J320" s="26"/>
    </row>
    <row r="321" spans="1:10" x14ac:dyDescent="0.25">
      <c r="A321" s="29" t="s">
        <v>304</v>
      </c>
      <c r="B321" s="29" t="s">
        <v>157</v>
      </c>
      <c r="C321" s="37">
        <f>C319</f>
        <v>15138.149185344562</v>
      </c>
      <c r="D321" s="26" t="s">
        <v>432</v>
      </c>
      <c r="E321" s="26"/>
      <c r="F321" s="26"/>
      <c r="G321" s="26"/>
      <c r="H321" s="26" cm="1">
        <f t="array" ref="H321">_xlfn.XLOOKUP(A321&amp;B321&amp;"m3",[2]data_aval!$A:$A&amp;[2]data_aval!$B:$B&amp;[2]data_aval!$I:$I,[2]data_aval!$G:$G)</f>
        <v>0.4681249358030512</v>
      </c>
      <c r="I321" s="26"/>
      <c r="J321" s="26"/>
    </row>
    <row r="322" spans="1:10" x14ac:dyDescent="0.25">
      <c r="A322" s="29" t="s">
        <v>117</v>
      </c>
      <c r="B322" s="29" t="s">
        <v>181</v>
      </c>
      <c r="C322" s="37">
        <v>1362.5996666666667</v>
      </c>
      <c r="D322" s="26" t="s">
        <v>432</v>
      </c>
      <c r="E322" s="26"/>
      <c r="F322" s="26"/>
      <c r="G322" s="26"/>
      <c r="H322" s="26">
        <f>1/[2]Secteurs!$M$79</f>
        <v>0.90909090909090906</v>
      </c>
      <c r="I322" s="26"/>
      <c r="J322" s="26"/>
    </row>
    <row r="323" spans="1:10" x14ac:dyDescent="0.25">
      <c r="A323" s="29" t="s">
        <v>117</v>
      </c>
      <c r="B323" s="29" t="s">
        <v>276</v>
      </c>
      <c r="C323" s="37">
        <v>1384.6153846153845</v>
      </c>
      <c r="D323" s="26" t="s">
        <v>432</v>
      </c>
      <c r="E323" s="26"/>
      <c r="F323" s="26"/>
      <c r="G323" s="26"/>
      <c r="H323" s="26">
        <f>1/[2]Secteurs!$M$79</f>
        <v>0.90909090909090906</v>
      </c>
      <c r="I323" s="26"/>
      <c r="J323" s="26"/>
    </row>
    <row r="324" spans="1:10" x14ac:dyDescent="0.25">
      <c r="A324" s="29" t="s">
        <v>300</v>
      </c>
      <c r="B324" s="29" t="s">
        <v>148</v>
      </c>
      <c r="C324" s="37">
        <v>1550.25</v>
      </c>
      <c r="D324" s="26" t="s">
        <v>432</v>
      </c>
      <c r="E324" s="26"/>
      <c r="F324" s="26"/>
      <c r="G324" s="26"/>
      <c r="H324" s="26">
        <f>1/[2]Secteurs!$M$86</f>
        <v>0.90909090909090906</v>
      </c>
      <c r="I324" s="26"/>
      <c r="J324" s="26"/>
    </row>
    <row r="325" spans="1:10" x14ac:dyDescent="0.25">
      <c r="A325" s="29" t="s">
        <v>148</v>
      </c>
      <c r="B325" s="29" t="s">
        <v>292</v>
      </c>
      <c r="C325" s="37">
        <v>138.91666666666669</v>
      </c>
      <c r="D325" s="26" t="s">
        <v>432</v>
      </c>
      <c r="E325" s="26"/>
      <c r="F325" s="26"/>
      <c r="G325" s="26"/>
      <c r="H325" s="26">
        <f>1/[2]Secteurs!$M$86</f>
        <v>0.90909090909090906</v>
      </c>
      <c r="I325" s="26"/>
      <c r="J325" s="26"/>
    </row>
    <row r="326" spans="1:10" x14ac:dyDescent="0.25">
      <c r="A326" s="29" t="s">
        <v>148</v>
      </c>
      <c r="B326" s="29" t="s">
        <v>294</v>
      </c>
      <c r="C326" s="37">
        <v>801.66666666666674</v>
      </c>
      <c r="D326" s="26" t="s">
        <v>432</v>
      </c>
      <c r="E326" s="26"/>
      <c r="F326" s="26"/>
      <c r="G326" s="26"/>
      <c r="H326" s="26">
        <f>1/[2]Secteurs!$M$86</f>
        <v>0.90909090909090906</v>
      </c>
      <c r="I326" s="26"/>
      <c r="J326" s="26"/>
    </row>
    <row r="327" spans="1:10" x14ac:dyDescent="0.25">
      <c r="A327" s="29" t="s">
        <v>148</v>
      </c>
      <c r="B327" s="26" t="s">
        <v>295</v>
      </c>
      <c r="C327" s="37">
        <v>490.5</v>
      </c>
      <c r="D327" s="26" t="s">
        <v>432</v>
      </c>
      <c r="E327" s="26"/>
      <c r="F327" s="26"/>
      <c r="G327" s="26"/>
      <c r="H327" s="26">
        <f>1/[2]Secteurs!$M$86</f>
        <v>0.90909090909090906</v>
      </c>
      <c r="I327" s="26"/>
      <c r="J327" s="26"/>
    </row>
    <row r="328" spans="1:10" x14ac:dyDescent="0.25">
      <c r="A328" s="29" t="s">
        <v>148</v>
      </c>
      <c r="B328" s="29" t="s">
        <v>347</v>
      </c>
      <c r="C328" s="37">
        <v>404.16666666666669</v>
      </c>
      <c r="D328" s="26" t="s">
        <v>432</v>
      </c>
      <c r="E328" s="26"/>
      <c r="F328" s="26"/>
      <c r="G328" s="26"/>
      <c r="H328" s="26">
        <f>1/[2]Secteurs!$M$86</f>
        <v>0.90909090909090906</v>
      </c>
      <c r="I328" s="26"/>
      <c r="J328" s="26"/>
    </row>
    <row r="329" spans="1:10" x14ac:dyDescent="0.25">
      <c r="A329" s="29" t="s">
        <v>148</v>
      </c>
      <c r="B329" s="29" t="s">
        <v>293</v>
      </c>
      <c r="C329" s="37">
        <v>48.583333333333336</v>
      </c>
      <c r="D329" s="26" t="s">
        <v>432</v>
      </c>
      <c r="E329" s="26"/>
      <c r="F329" s="26"/>
      <c r="G329" s="26"/>
      <c r="H329" s="26">
        <f>1/[2]Secteurs!$M$86</f>
        <v>0.90909090909090906</v>
      </c>
      <c r="I329" s="26"/>
      <c r="J329" s="26"/>
    </row>
    <row r="330" spans="1:10" x14ac:dyDescent="0.25">
      <c r="A330" s="29" t="s">
        <v>58</v>
      </c>
      <c r="B330" s="29" t="s">
        <v>185</v>
      </c>
      <c r="C330" s="37">
        <v>453.45369537685332</v>
      </c>
      <c r="D330" s="26" t="s">
        <v>432</v>
      </c>
      <c r="E330" s="26"/>
      <c r="F330" s="26"/>
      <c r="G330" s="26"/>
      <c r="H330" s="26">
        <f>[2]Bois!$G$28/1000</f>
        <v>0.56259763694398679</v>
      </c>
      <c r="I330" s="26"/>
      <c r="J330" s="26"/>
    </row>
    <row r="331" spans="1:10" x14ac:dyDescent="0.25">
      <c r="A331" s="29" t="s">
        <v>62</v>
      </c>
      <c r="B331" s="29" t="s">
        <v>185</v>
      </c>
      <c r="C331" s="37">
        <v>2438.7565057229972</v>
      </c>
      <c r="D331" s="26" t="s">
        <v>432</v>
      </c>
      <c r="E331" s="26"/>
      <c r="F331" s="26"/>
      <c r="G331" s="26"/>
      <c r="H331" s="26">
        <f>[2]Bois!$G$35/1000</f>
        <v>0.4185620701176051</v>
      </c>
      <c r="I331" s="26"/>
      <c r="J331" s="26"/>
    </row>
    <row r="332" spans="1:10" x14ac:dyDescent="0.25">
      <c r="A332" s="29" t="s">
        <v>347</v>
      </c>
      <c r="B332" s="29" t="s">
        <v>115</v>
      </c>
      <c r="C332" s="37">
        <v>603.58181818181811</v>
      </c>
      <c r="D332" s="26" t="s">
        <v>432</v>
      </c>
      <c r="E332" s="26"/>
      <c r="F332" s="26"/>
      <c r="G332" s="26"/>
      <c r="H332" s="26">
        <f>1/[2]Secteurs!$M$80</f>
        <v>0.90909090909090906</v>
      </c>
      <c r="I332" s="26"/>
      <c r="J332" s="26"/>
    </row>
    <row r="333" spans="1:10" x14ac:dyDescent="0.25">
      <c r="A333" s="26" t="s">
        <v>115</v>
      </c>
      <c r="B333" s="26" t="s">
        <v>347</v>
      </c>
      <c r="C333" s="37">
        <v>110.58181818181818</v>
      </c>
      <c r="D333" s="26" t="s">
        <v>432</v>
      </c>
      <c r="E333" s="26"/>
      <c r="F333" s="26"/>
      <c r="G333" s="26"/>
      <c r="H333" s="26">
        <f>1/[2]Secteurs!$M$80</f>
        <v>0.90909090909090906</v>
      </c>
      <c r="I333" s="26"/>
      <c r="J333" s="26"/>
    </row>
    <row r="334" spans="1:10" x14ac:dyDescent="0.25">
      <c r="A334" s="26" t="s">
        <v>347</v>
      </c>
      <c r="B334" s="26" t="s">
        <v>58</v>
      </c>
      <c r="C334" s="37">
        <v>81.544347826086963</v>
      </c>
      <c r="D334" s="26" t="s">
        <v>432</v>
      </c>
      <c r="E334" s="26"/>
      <c r="F334" s="26"/>
      <c r="G334" s="26"/>
      <c r="H334" s="26">
        <f>[2]Bois!$G$28/1000</f>
        <v>0.56259763694398679</v>
      </c>
      <c r="I334" s="26"/>
      <c r="J334" s="26"/>
    </row>
    <row r="335" spans="1:10" x14ac:dyDescent="0.25">
      <c r="A335" s="26" t="s">
        <v>58</v>
      </c>
      <c r="B335" s="26" t="s">
        <v>347</v>
      </c>
      <c r="C335" s="37">
        <v>324.0826086956522</v>
      </c>
      <c r="D335" s="26" t="s">
        <v>432</v>
      </c>
      <c r="E335" s="26"/>
      <c r="F335" s="26"/>
      <c r="G335" s="26"/>
      <c r="H335" s="26">
        <f>[2]Bois!$G$28/1000</f>
        <v>0.56259763694398679</v>
      </c>
      <c r="I335" s="26"/>
      <c r="J335" s="26"/>
    </row>
    <row r="336" spans="1:10" x14ac:dyDescent="0.25">
      <c r="A336" s="26" t="s">
        <v>347</v>
      </c>
      <c r="B336" s="26" t="s">
        <v>62</v>
      </c>
      <c r="C336" s="37">
        <v>1373.1573913043478</v>
      </c>
      <c r="D336" s="26" t="s">
        <v>432</v>
      </c>
      <c r="E336" s="26"/>
      <c r="F336" s="26"/>
      <c r="G336" s="26"/>
      <c r="H336" s="26">
        <f>[2]Bois!$G$35/1000</f>
        <v>0.4185620701176051</v>
      </c>
      <c r="I336" s="26"/>
      <c r="J336" s="26"/>
    </row>
    <row r="337" spans="1:10" x14ac:dyDescent="0.25">
      <c r="A337" s="26" t="s">
        <v>62</v>
      </c>
      <c r="B337" s="26" t="s">
        <v>347</v>
      </c>
      <c r="C337" s="37">
        <v>500.66869565217394</v>
      </c>
      <c r="D337" s="26" t="s">
        <v>432</v>
      </c>
      <c r="E337" s="26"/>
      <c r="F337" s="26"/>
      <c r="G337" s="26"/>
      <c r="H337" s="26">
        <f>[2]Bois!$G$35/1000</f>
        <v>0.4185620701176051</v>
      </c>
      <c r="I337" s="26"/>
      <c r="J337" s="26"/>
    </row>
    <row r="338" spans="1:10" x14ac:dyDescent="0.25">
      <c r="A338" s="26" t="s">
        <v>347</v>
      </c>
      <c r="B338" s="26" t="s">
        <v>69</v>
      </c>
      <c r="C338" s="37">
        <v>16.85913043478261</v>
      </c>
      <c r="D338" s="26" t="s">
        <v>432</v>
      </c>
      <c r="E338" s="26"/>
      <c r="F338" s="26"/>
      <c r="G338" s="26"/>
      <c r="H338" s="26">
        <f>[2]Bois!$G$22/1000</f>
        <v>0.61710714285714274</v>
      </c>
      <c r="I338" s="26"/>
      <c r="J338" s="26"/>
    </row>
    <row r="339" spans="1:10" x14ac:dyDescent="0.25">
      <c r="A339" s="26" t="s">
        <v>69</v>
      </c>
      <c r="B339" s="26" t="s">
        <v>347</v>
      </c>
      <c r="C339" s="37">
        <v>59.38782608695653</v>
      </c>
      <c r="D339" s="26" t="s">
        <v>432</v>
      </c>
      <c r="E339" s="26"/>
      <c r="F339" s="26"/>
      <c r="G339" s="26"/>
      <c r="H339" s="26">
        <f>[2]Bois!$G$22/1000</f>
        <v>0.61710714285714274</v>
      </c>
      <c r="I339" s="26"/>
      <c r="J339" s="26"/>
    </row>
    <row r="340" spans="1:10" x14ac:dyDescent="0.25">
      <c r="A340" s="26" t="s">
        <v>347</v>
      </c>
      <c r="B340" s="26" t="s">
        <v>105</v>
      </c>
      <c r="C340" s="37">
        <v>995.55642197374812</v>
      </c>
      <c r="D340" s="26" t="s">
        <v>432</v>
      </c>
      <c r="E340" s="26"/>
      <c r="F340" s="26"/>
      <c r="G340" s="26"/>
      <c r="H340" s="26">
        <f>[2]Bois!$G$35/1000</f>
        <v>0.4185620701176051</v>
      </c>
      <c r="I340" s="26"/>
      <c r="J340" s="26"/>
    </row>
    <row r="341" spans="1:10" x14ac:dyDescent="0.25">
      <c r="A341" s="26" t="s">
        <v>105</v>
      </c>
      <c r="B341" s="26" t="s">
        <v>347</v>
      </c>
      <c r="C341" s="37">
        <v>145.79610597958188</v>
      </c>
      <c r="D341" s="26" t="s">
        <v>432</v>
      </c>
      <c r="E341" s="26"/>
      <c r="F341" s="26"/>
      <c r="G341" s="26"/>
      <c r="H341" s="26">
        <f>[2]Bois!$G$35/1000</f>
        <v>0.4185620701176051</v>
      </c>
      <c r="I341" s="26"/>
      <c r="J341" s="26"/>
    </row>
    <row r="342" spans="1:10" x14ac:dyDescent="0.25">
      <c r="A342" s="26" t="s">
        <v>347</v>
      </c>
      <c r="B342" s="26" t="s">
        <v>157</v>
      </c>
      <c r="C342" s="37">
        <v>68.391499999999994</v>
      </c>
      <c r="D342" s="26" t="s">
        <v>432</v>
      </c>
      <c r="E342" s="26"/>
      <c r="F342" s="26"/>
      <c r="G342" s="26"/>
      <c r="H342" s="26">
        <f>[2]Forêt!$H$66/1000</f>
        <v>0.4681249358030512</v>
      </c>
      <c r="I342" s="26"/>
      <c r="J342" s="26"/>
    </row>
    <row r="343" spans="1:10" x14ac:dyDescent="0.25">
      <c r="A343" s="26" t="s">
        <v>157</v>
      </c>
      <c r="B343" s="26" t="s">
        <v>347</v>
      </c>
      <c r="C343" s="37">
        <v>161.99950000000001</v>
      </c>
      <c r="D343" s="26" t="s">
        <v>432</v>
      </c>
      <c r="E343" s="26"/>
      <c r="F343" s="26"/>
      <c r="G343" s="26"/>
      <c r="H343" s="26">
        <f>[2]Forêt!$H$66/1000</f>
        <v>0.4681249358030512</v>
      </c>
      <c r="I343" s="26"/>
      <c r="J343" s="26"/>
    </row>
    <row r="344" spans="1:10" x14ac:dyDescent="0.25">
      <c r="A344" s="26" t="s">
        <v>106</v>
      </c>
      <c r="B344" s="26" t="s">
        <v>117</v>
      </c>
      <c r="C344" s="37">
        <v>129.60808054448228</v>
      </c>
      <c r="D344" s="26" t="s">
        <v>432</v>
      </c>
      <c r="E344" s="26"/>
      <c r="F344" s="26"/>
      <c r="G344" s="26"/>
      <c r="H344" s="26">
        <f>1/[2]Secteurs!$M$79</f>
        <v>0.90909090909090906</v>
      </c>
      <c r="I344" s="26"/>
      <c r="J344" s="26"/>
    </row>
    <row r="345" spans="1:10" x14ac:dyDescent="0.25">
      <c r="A345" s="26" t="s">
        <v>287</v>
      </c>
      <c r="B345" s="26" t="s">
        <v>117</v>
      </c>
      <c r="C345" s="37">
        <v>22.503772731107833</v>
      </c>
      <c r="D345" s="26" t="s">
        <v>432</v>
      </c>
      <c r="E345" s="26"/>
      <c r="F345" s="26"/>
      <c r="G345" s="26"/>
      <c r="H345" s="26">
        <f>1/[2]Secteurs!$M$79</f>
        <v>0.90909090909090906</v>
      </c>
      <c r="I345" s="26"/>
      <c r="J345" s="26"/>
    </row>
    <row r="346" spans="1:10" x14ac:dyDescent="0.25">
      <c r="A346" s="26" t="s">
        <v>289</v>
      </c>
      <c r="B346" s="26" t="s">
        <v>117</v>
      </c>
      <c r="C346" s="37">
        <v>112.26194248484873</v>
      </c>
      <c r="D346" s="26" t="s">
        <v>432</v>
      </c>
      <c r="E346" s="26"/>
      <c r="F346" s="26"/>
      <c r="G346" s="26"/>
      <c r="H346" s="26">
        <f>1/[2]Secteurs!$M$79</f>
        <v>0.90909090909090906</v>
      </c>
      <c r="I346" s="26"/>
      <c r="J346" s="26"/>
    </row>
    <row r="347" spans="1:10" x14ac:dyDescent="0.25">
      <c r="A347" s="26" t="s">
        <v>181</v>
      </c>
      <c r="B347" s="26" t="s">
        <v>117</v>
      </c>
      <c r="C347" s="37">
        <v>1311.6017515151505</v>
      </c>
      <c r="D347" s="26" t="s">
        <v>432</v>
      </c>
      <c r="E347" s="26"/>
      <c r="F347" s="26"/>
      <c r="G347" s="26"/>
      <c r="H347" s="26">
        <f>1/[2]Secteurs!$M$79</f>
        <v>0.90909090909090906</v>
      </c>
      <c r="I347" s="26"/>
      <c r="J347" s="26"/>
    </row>
    <row r="348" spans="1:10" x14ac:dyDescent="0.25">
      <c r="A348" s="26" t="s">
        <v>301</v>
      </c>
      <c r="B348" s="26" t="s">
        <v>148</v>
      </c>
      <c r="C348" s="37">
        <v>400.2</v>
      </c>
      <c r="D348" s="26" t="s">
        <v>432</v>
      </c>
      <c r="E348" s="26"/>
      <c r="F348" s="26"/>
      <c r="G348" s="26"/>
      <c r="H348" s="26">
        <f>1/[2]Secteurs!$M$86</f>
        <v>0.90909090909090906</v>
      </c>
      <c r="I348" s="26"/>
      <c r="J348" s="26"/>
    </row>
    <row r="349" spans="1:10" x14ac:dyDescent="0.25">
      <c r="A349" s="26" t="s">
        <v>40</v>
      </c>
      <c r="B349" s="26" t="s">
        <v>179</v>
      </c>
      <c r="C349" s="37">
        <v>1461.8689237078088</v>
      </c>
      <c r="D349" s="26" t="s">
        <v>432</v>
      </c>
      <c r="E349" s="26"/>
      <c r="F349" s="26"/>
      <c r="G349" s="26"/>
      <c r="H349" s="26" cm="1">
        <f t="array" ref="H349">_xlfn.XLOOKUP(A349&amp;B349&amp;"m3",[2]data_aval!$A:$A&amp;[2]data_aval!$B:$B&amp;[2]data_aval!$I:$I,[2]data_aval!$G:$G)</f>
        <v>0.53344595818530283</v>
      </c>
      <c r="I349" s="26"/>
      <c r="J349" s="26"/>
    </row>
    <row r="350" spans="1:10" x14ac:dyDescent="0.25">
      <c r="A350" s="26" t="s">
        <v>42</v>
      </c>
      <c r="B350" s="26" t="s">
        <v>178</v>
      </c>
      <c r="C350" s="37">
        <v>5540.8264831648157</v>
      </c>
      <c r="D350" s="26" t="s">
        <v>432</v>
      </c>
      <c r="E350" s="26"/>
      <c r="F350" s="26"/>
      <c r="G350" s="26"/>
      <c r="H350" s="26" cm="1">
        <f t="array" ref="H350">_xlfn.XLOOKUP(A350&amp;B350&amp;"m3",[2]data_aval!$A:$A&amp;[2]data_aval!$B:$B&amp;[2]data_aval!$I:$I,[2]data_aval!$G:$G)</f>
        <v>0.41900928994096648</v>
      </c>
      <c r="I350" s="26"/>
      <c r="J350" s="26"/>
    </row>
    <row r="351" spans="1:10" x14ac:dyDescent="0.25">
      <c r="A351" s="26" t="s">
        <v>181</v>
      </c>
      <c r="B351" s="26" t="s">
        <v>104</v>
      </c>
      <c r="C351" s="37">
        <v>1541.9727272727273</v>
      </c>
      <c r="D351" s="26" t="s">
        <v>432</v>
      </c>
      <c r="E351" s="26"/>
      <c r="F351" s="26"/>
      <c r="G351" s="26"/>
      <c r="H351" s="26">
        <f>1/[2]Secteurs!$M$79</f>
        <v>0.90909090909090906</v>
      </c>
      <c r="I351" s="26"/>
      <c r="J351" s="26"/>
    </row>
    <row r="352" spans="1:10" x14ac:dyDescent="0.25">
      <c r="A352" s="26" t="s">
        <v>104</v>
      </c>
      <c r="B352" s="26" t="s">
        <v>266</v>
      </c>
      <c r="C352" s="37">
        <f>C351</f>
        <v>1541.9727272727273</v>
      </c>
      <c r="D352" s="26" t="s">
        <v>432</v>
      </c>
      <c r="E352" s="26"/>
      <c r="F352" s="26"/>
      <c r="G352" s="26"/>
      <c r="H352" s="26">
        <f>1/[2]Secteurs!$M$79</f>
        <v>0.90909090909090906</v>
      </c>
      <c r="I352" s="26"/>
      <c r="J352" s="26"/>
    </row>
    <row r="353" spans="1:10" x14ac:dyDescent="0.25">
      <c r="A353" s="26" t="s">
        <v>115</v>
      </c>
      <c r="B353" s="26" t="s">
        <v>266</v>
      </c>
      <c r="C353" s="37">
        <v>1877.6153846153845</v>
      </c>
      <c r="D353" s="26" t="s">
        <v>432</v>
      </c>
      <c r="E353" s="26"/>
      <c r="F353" s="26"/>
      <c r="G353" s="26"/>
      <c r="H353" s="26">
        <f>1/[2]Secteurs!$M$80</f>
        <v>0.90909090909090906</v>
      </c>
      <c r="I353" s="26"/>
      <c r="J353" s="26"/>
    </row>
    <row r="354" spans="1:10" x14ac:dyDescent="0.25">
      <c r="A354" s="26" t="s">
        <v>117</v>
      </c>
      <c r="B354" s="26" t="s">
        <v>289</v>
      </c>
      <c r="C354" s="37">
        <v>853.26666666666677</v>
      </c>
      <c r="D354" s="26" t="s">
        <v>432</v>
      </c>
      <c r="E354" s="26"/>
      <c r="F354" s="26"/>
      <c r="G354" s="26"/>
      <c r="H354" s="26">
        <f>1/[2]Secteurs!$M$79</f>
        <v>0.90909090909090906</v>
      </c>
      <c r="I354" s="26"/>
      <c r="J354" s="26"/>
    </row>
    <row r="355" spans="1:10" x14ac:dyDescent="0.25">
      <c r="A355" s="26" t="s">
        <v>289</v>
      </c>
      <c r="B355" s="26" t="s">
        <v>142</v>
      </c>
      <c r="C355" s="37">
        <v>246.72401600000001</v>
      </c>
      <c r="D355" s="26" t="s">
        <v>432</v>
      </c>
      <c r="E355" s="26"/>
      <c r="F355" s="26"/>
      <c r="G355" s="26"/>
      <c r="H355" s="26" cm="1">
        <f t="array" ref="H355">_xlfn.XLOOKUP(A355&amp;B355&amp;"m3",[2]data_aval!$A:$A&amp;[2]data_aval!$B:$B&amp;[2]data_aval!$I:$I,[2]data_aval!$G:$G)</f>
        <v>0.53679999999999994</v>
      </c>
      <c r="I355" s="26"/>
      <c r="J355" s="26"/>
    </row>
    <row r="356" spans="1:10" x14ac:dyDescent="0.25">
      <c r="A356" s="26" t="s">
        <v>347</v>
      </c>
      <c r="B356" s="26" t="s">
        <v>142</v>
      </c>
      <c r="C356" s="37">
        <v>110.41624</v>
      </c>
      <c r="D356" s="26" t="s">
        <v>432</v>
      </c>
      <c r="E356" s="26"/>
      <c r="F356" s="26"/>
      <c r="G356" s="26"/>
      <c r="H356" s="26">
        <f>[2]Panneaux!$C$21</f>
        <v>0.53679999999999994</v>
      </c>
      <c r="I356" s="26"/>
      <c r="J356" s="26"/>
    </row>
    <row r="357" spans="1:10" x14ac:dyDescent="0.25">
      <c r="A357" s="26" t="s">
        <v>142</v>
      </c>
      <c r="B357" s="26" t="s">
        <v>347</v>
      </c>
      <c r="C357" s="37">
        <v>21.488720000000001</v>
      </c>
      <c r="D357" s="26" t="s">
        <v>432</v>
      </c>
      <c r="E357" s="26"/>
      <c r="F357" s="26"/>
      <c r="G357" s="26"/>
      <c r="H357" s="26">
        <f>[2]Panneaux!$C$21</f>
        <v>0.53679999999999994</v>
      </c>
      <c r="I357" s="26"/>
      <c r="J357" s="26"/>
    </row>
    <row r="358" spans="1:10" x14ac:dyDescent="0.25">
      <c r="A358" s="26" t="s">
        <v>142</v>
      </c>
      <c r="B358" s="26" t="s">
        <v>185</v>
      </c>
      <c r="C358" s="37">
        <v>251.73865199999997</v>
      </c>
      <c r="D358" s="26" t="s">
        <v>432</v>
      </c>
      <c r="E358" s="26"/>
      <c r="F358" s="26"/>
      <c r="G358" s="26"/>
      <c r="H358" s="26">
        <f>[2]Panneaux!$C$21</f>
        <v>0.53679999999999994</v>
      </c>
      <c r="I358" s="26"/>
      <c r="J358" s="26"/>
    </row>
    <row r="359" spans="1:10" x14ac:dyDescent="0.25">
      <c r="A359" s="26" t="s">
        <v>142</v>
      </c>
      <c r="B359" s="26" t="s">
        <v>265</v>
      </c>
      <c r="C359" s="37">
        <v>16.782576799999998</v>
      </c>
      <c r="D359" s="26" t="s">
        <v>432</v>
      </c>
      <c r="E359" s="26"/>
      <c r="F359" s="26"/>
      <c r="G359" s="26"/>
      <c r="H359" s="26">
        <f>[2]Panneaux!$C$21</f>
        <v>0.53679999999999994</v>
      </c>
      <c r="I359" s="26"/>
      <c r="J359" s="26"/>
    </row>
    <row r="360" spans="1:10" x14ac:dyDescent="0.25">
      <c r="A360" s="26" t="s">
        <v>347</v>
      </c>
      <c r="B360" s="26" t="s">
        <v>42</v>
      </c>
      <c r="C360" s="37">
        <v>70.387237113402065</v>
      </c>
      <c r="D360" s="26" t="s">
        <v>432</v>
      </c>
      <c r="E360" s="26"/>
      <c r="F360" s="26"/>
      <c r="G360" s="26"/>
      <c r="H360" s="26">
        <f>[2]Bois!$G$17/1000</f>
        <v>0.41900928994096648</v>
      </c>
      <c r="I360" s="26"/>
      <c r="J360" s="26"/>
    </row>
    <row r="361" spans="1:10" x14ac:dyDescent="0.25">
      <c r="A361" s="26" t="s">
        <v>347</v>
      </c>
      <c r="B361" s="26" t="s">
        <v>49</v>
      </c>
      <c r="C361" s="37">
        <v>195.56</v>
      </c>
      <c r="D361" s="26" t="s">
        <v>432</v>
      </c>
      <c r="E361" s="26"/>
      <c r="F361" s="26"/>
      <c r="G361" s="26"/>
      <c r="H361" s="26">
        <f>[2]Bois!$O$7/1000</f>
        <v>0.3998379155901261</v>
      </c>
      <c r="I361" s="26"/>
      <c r="J361" s="26"/>
    </row>
    <row r="362" spans="1:10" x14ac:dyDescent="0.25">
      <c r="A362" s="26" t="s">
        <v>42</v>
      </c>
      <c r="B362" s="26" t="s">
        <v>347</v>
      </c>
      <c r="C362" s="37">
        <v>243.80653608247422</v>
      </c>
      <c r="D362" s="26" t="s">
        <v>432</v>
      </c>
      <c r="E362" s="26"/>
      <c r="F362" s="26"/>
      <c r="G362" s="26"/>
      <c r="H362" s="26">
        <f>[2]Bois!$G$17/1000</f>
        <v>0.41900928994096648</v>
      </c>
      <c r="I362" s="26"/>
      <c r="J362" s="26"/>
    </row>
    <row r="363" spans="1:10" x14ac:dyDescent="0.25">
      <c r="A363" s="26" t="s">
        <v>49</v>
      </c>
      <c r="B363" s="26" t="s">
        <v>347</v>
      </c>
      <c r="C363" s="37">
        <v>182.60933333333332</v>
      </c>
      <c r="D363" s="26" t="s">
        <v>432</v>
      </c>
      <c r="E363" s="26"/>
      <c r="F363" s="26"/>
      <c r="G363" s="26"/>
      <c r="H363" s="26">
        <f>[2]Bois!$O$7/1000</f>
        <v>0.3998379155901261</v>
      </c>
      <c r="I363" s="26"/>
      <c r="J363" s="26"/>
    </row>
    <row r="364" spans="1:10" x14ac:dyDescent="0.25">
      <c r="A364" s="26" t="s">
        <v>347</v>
      </c>
      <c r="B364" s="26" t="s">
        <v>158</v>
      </c>
      <c r="C364" s="37">
        <v>237.97615384615381</v>
      </c>
      <c r="D364" s="26" t="s">
        <v>432</v>
      </c>
      <c r="E364" s="26"/>
      <c r="F364" s="26"/>
      <c r="G364" s="26"/>
      <c r="H364" s="26">
        <f>[2]Forêt!$H$66/1000</f>
        <v>0.4681249358030512</v>
      </c>
      <c r="I364" s="26"/>
      <c r="J364" s="26"/>
    </row>
    <row r="365" spans="1:10" x14ac:dyDescent="0.25">
      <c r="A365" s="26" t="s">
        <v>158</v>
      </c>
      <c r="B365" s="26" t="s">
        <v>347</v>
      </c>
      <c r="C365" s="37">
        <v>144.97769230769228</v>
      </c>
      <c r="D365" s="26" t="s">
        <v>432</v>
      </c>
      <c r="E365" s="26"/>
      <c r="F365" s="26"/>
      <c r="G365" s="26"/>
      <c r="H365" s="26">
        <f>[2]Forêt!$H$66/1000</f>
        <v>0.4681249358030512</v>
      </c>
      <c r="I365" s="26"/>
      <c r="J365" s="26"/>
    </row>
    <row r="366" spans="1:10" x14ac:dyDescent="0.25">
      <c r="A366" s="26" t="s">
        <v>347</v>
      </c>
      <c r="B366" s="26" t="s">
        <v>40</v>
      </c>
      <c r="C366" s="37">
        <v>31.356083916083911</v>
      </c>
      <c r="D366" s="26" t="s">
        <v>432</v>
      </c>
      <c r="E366" s="26"/>
      <c r="F366" s="26"/>
      <c r="G366" s="26"/>
      <c r="H366" s="26">
        <f>[2]Bois!$G$9/1000</f>
        <v>0.53344595818530283</v>
      </c>
      <c r="I366" s="26"/>
      <c r="J366" s="26"/>
    </row>
    <row r="367" spans="1:10" x14ac:dyDescent="0.25">
      <c r="A367" s="26" t="s">
        <v>347</v>
      </c>
      <c r="B367" s="26" t="s">
        <v>50</v>
      </c>
      <c r="C367" s="37">
        <v>41.061538461538454</v>
      </c>
      <c r="D367" s="26" t="s">
        <v>432</v>
      </c>
      <c r="E367" s="26"/>
      <c r="F367" s="26"/>
      <c r="G367" s="26"/>
      <c r="H367" s="26">
        <f>[2]Bois!$O$3/1000</f>
        <v>0.57950000000000002</v>
      </c>
      <c r="I367" s="26"/>
      <c r="J367" s="26"/>
    </row>
    <row r="368" spans="1:10" x14ac:dyDescent="0.25">
      <c r="A368" s="26" t="s">
        <v>40</v>
      </c>
      <c r="B368" s="26" t="s">
        <v>347</v>
      </c>
      <c r="C368" s="37">
        <v>363.5545454545454</v>
      </c>
      <c r="D368" s="26" t="s">
        <v>432</v>
      </c>
      <c r="E368" s="26"/>
      <c r="F368" s="26"/>
      <c r="G368" s="26"/>
      <c r="H368" s="26">
        <f>[2]Bois!$G$9/1000</f>
        <v>0.53344595818530283</v>
      </c>
      <c r="I368" s="26"/>
      <c r="J368" s="26"/>
    </row>
    <row r="369" spans="1:10" x14ac:dyDescent="0.25">
      <c r="A369" s="26" t="s">
        <v>50</v>
      </c>
      <c r="B369" s="26" t="s">
        <v>347</v>
      </c>
      <c r="C369" s="37">
        <v>902.85512820512815</v>
      </c>
      <c r="D369" s="26" t="s">
        <v>432</v>
      </c>
      <c r="E369" s="26"/>
      <c r="F369" s="26"/>
      <c r="G369" s="26"/>
      <c r="H369" s="26">
        <f>[2]Bois!$O$3/1000</f>
        <v>0.57950000000000002</v>
      </c>
      <c r="I369" s="26"/>
      <c r="J369" s="26"/>
    </row>
    <row r="370" spans="1:10" x14ac:dyDescent="0.25">
      <c r="A370" s="26" t="s">
        <v>58</v>
      </c>
      <c r="B370" s="26" t="s">
        <v>325</v>
      </c>
      <c r="C370" s="37">
        <v>85.485893416927894</v>
      </c>
      <c r="D370" s="26" t="s">
        <v>432</v>
      </c>
      <c r="E370" s="26"/>
      <c r="F370" s="26"/>
      <c r="G370" s="26"/>
      <c r="H370" s="26">
        <f>[2]Bois!$G$28/1000</f>
        <v>0.56259763694398679</v>
      </c>
      <c r="I370" s="26"/>
      <c r="J370" s="26"/>
    </row>
    <row r="371" spans="1:10" x14ac:dyDescent="0.25">
      <c r="A371" s="26" t="s">
        <v>62</v>
      </c>
      <c r="B371" s="26" t="s">
        <v>106</v>
      </c>
      <c r="C371" s="37">
        <v>115.41748181818181</v>
      </c>
      <c r="D371" s="26" t="s">
        <v>432</v>
      </c>
      <c r="E371" s="26"/>
      <c r="F371" s="26"/>
      <c r="G371" s="26"/>
      <c r="H371" s="26">
        <f>[2]Bois!$G$35/1000</f>
        <v>0.4185620701176051</v>
      </c>
      <c r="I371" s="26"/>
      <c r="J371" s="26"/>
    </row>
    <row r="372" spans="1:10" x14ac:dyDescent="0.25">
      <c r="A372" s="26" t="s">
        <v>58</v>
      </c>
      <c r="B372" s="26" t="s">
        <v>106</v>
      </c>
      <c r="C372" s="37">
        <v>8.1471163636363624</v>
      </c>
      <c r="D372" s="26" t="s">
        <v>432</v>
      </c>
      <c r="E372" s="26"/>
      <c r="F372" s="26"/>
      <c r="G372" s="26"/>
      <c r="H372" s="26">
        <f>[2]Bois!$G$28/1000</f>
        <v>0.56259763694398679</v>
      </c>
      <c r="I372" s="26"/>
      <c r="J372" s="26"/>
    </row>
    <row r="373" spans="1:10" x14ac:dyDescent="0.25">
      <c r="A373" s="26" t="s">
        <v>144</v>
      </c>
      <c r="B373" s="26" t="s">
        <v>185</v>
      </c>
      <c r="C373" s="37">
        <v>120.87262727272727</v>
      </c>
      <c r="D373" s="26" t="s">
        <v>432</v>
      </c>
      <c r="E373" s="26"/>
      <c r="F373" s="26"/>
      <c r="G373" s="26"/>
      <c r="H373" s="26">
        <f>[2]Panneaux!$F$3/1000</f>
        <v>0.42499999999999999</v>
      </c>
      <c r="I373" s="26"/>
      <c r="J373" s="26"/>
    </row>
    <row r="374" spans="1:10" x14ac:dyDescent="0.25">
      <c r="A374" s="26" t="s">
        <v>144</v>
      </c>
      <c r="B374" s="26" t="s">
        <v>167</v>
      </c>
      <c r="C374" s="37">
        <v>13.718156818181818</v>
      </c>
      <c r="D374" s="26" t="s">
        <v>432</v>
      </c>
      <c r="E374" s="26"/>
      <c r="F374" s="26"/>
      <c r="G374" s="26"/>
      <c r="H374" s="26">
        <f>[2]Panneaux!$F$3/1000</f>
        <v>0.42499999999999999</v>
      </c>
      <c r="I374" s="26"/>
      <c r="J374" s="26"/>
    </row>
    <row r="375" spans="1:10" x14ac:dyDescent="0.25">
      <c r="A375" s="26" t="s">
        <v>144</v>
      </c>
      <c r="B375" s="26" t="s">
        <v>265</v>
      </c>
      <c r="C375" s="37">
        <v>75.545392045454548</v>
      </c>
      <c r="D375" s="26" t="s">
        <v>432</v>
      </c>
      <c r="E375" s="26"/>
      <c r="F375" s="26"/>
      <c r="G375" s="26"/>
      <c r="H375" s="26">
        <f>[2]Panneaux!$F$3/1000</f>
        <v>0.42499999999999999</v>
      </c>
      <c r="I375" s="26"/>
      <c r="J375" s="26"/>
    </row>
    <row r="376" spans="1:10" x14ac:dyDescent="0.25">
      <c r="A376" s="26" t="s">
        <v>144</v>
      </c>
      <c r="B376" s="26" t="s">
        <v>106</v>
      </c>
      <c r="C376" s="37">
        <v>75.545392045454548</v>
      </c>
      <c r="D376" s="26" t="s">
        <v>432</v>
      </c>
      <c r="E376" s="26"/>
      <c r="F376" s="26"/>
      <c r="G376" s="26"/>
      <c r="H376" s="26">
        <f>[2]Panneaux!$F$3/1000</f>
        <v>0.42499999999999999</v>
      </c>
      <c r="I376" s="26"/>
      <c r="J376" s="26"/>
    </row>
    <row r="377" spans="1:10" x14ac:dyDescent="0.25">
      <c r="A377" s="26" t="s">
        <v>29</v>
      </c>
      <c r="B377" s="26" t="s">
        <v>176</v>
      </c>
      <c r="C377" s="37">
        <v>2037783.4961448919</v>
      </c>
      <c r="D377" s="26" t="s">
        <v>432</v>
      </c>
      <c r="E377" s="26"/>
      <c r="F377" s="26"/>
      <c r="G377" s="26"/>
      <c r="H377" s="26" cm="1">
        <f t="array" ref="H377">_xlfn.XLOOKUP(A377&amp;B377&amp;"m3",[2]data_aval!$A:$A&amp;[2]data_aval!$B:$B&amp;[2]data_aval!$I:$I,[2]data_aval!$G:$G)</f>
        <v>0.72065398640420997</v>
      </c>
      <c r="I377" s="26"/>
      <c r="J377" s="26"/>
    </row>
    <row r="378" spans="1:10" x14ac:dyDescent="0.25">
      <c r="A378" s="26" t="s">
        <v>69</v>
      </c>
      <c r="B378" s="26" t="s">
        <v>328</v>
      </c>
      <c r="C378" s="37">
        <v>22.884661490683211</v>
      </c>
      <c r="D378" s="26" t="s">
        <v>432</v>
      </c>
      <c r="E378" s="26"/>
      <c r="F378" s="26"/>
      <c r="G378" s="26"/>
      <c r="H378" s="26">
        <f>[2]Bois!$G$22/1000</f>
        <v>0.61710714285714274</v>
      </c>
      <c r="I378" s="26"/>
      <c r="J378" s="26"/>
    </row>
    <row r="379" spans="1:10" x14ac:dyDescent="0.25">
      <c r="A379" s="26" t="s">
        <v>159</v>
      </c>
      <c r="B379" s="26" t="s">
        <v>328</v>
      </c>
      <c r="C379" s="37">
        <v>135.39184952978053</v>
      </c>
      <c r="D379" s="26" t="s">
        <v>432</v>
      </c>
      <c r="E379" s="26"/>
      <c r="F379" s="26"/>
      <c r="G379" s="26"/>
      <c r="H379" s="26">
        <f>[2]Bois!$G$22/1000</f>
        <v>0.61710714285714274</v>
      </c>
      <c r="I379" s="26"/>
      <c r="J379" s="26"/>
    </row>
    <row r="380" spans="1:10" x14ac:dyDescent="0.25">
      <c r="A380" s="26" t="s">
        <v>105</v>
      </c>
      <c r="B380" s="26" t="s">
        <v>328</v>
      </c>
      <c r="C380" s="37">
        <v>1347.1555663587749</v>
      </c>
      <c r="D380" s="26" t="s">
        <v>432</v>
      </c>
      <c r="E380" s="26"/>
      <c r="F380" s="26"/>
      <c r="G380" s="26"/>
      <c r="H380" s="26">
        <f>[2]Bois!$G$35/1000</f>
        <v>0.4185620701176051</v>
      </c>
      <c r="I380" s="26"/>
      <c r="J380" s="26"/>
    </row>
    <row r="381" spans="1:10" x14ac:dyDescent="0.25">
      <c r="A381" s="26" t="s">
        <v>117</v>
      </c>
      <c r="B381" s="26" t="s">
        <v>266</v>
      </c>
      <c r="C381" s="37">
        <v>1294.8369508866024</v>
      </c>
      <c r="D381" s="26" t="s">
        <v>432</v>
      </c>
      <c r="E381" s="26"/>
      <c r="F381" s="26"/>
      <c r="G381" s="26"/>
      <c r="H381" s="26">
        <f>1/[2]Secteurs!$M$79</f>
        <v>0.90909090909090906</v>
      </c>
      <c r="I381" s="26"/>
      <c r="J381" s="26"/>
    </row>
    <row r="382" spans="1:10" x14ac:dyDescent="0.25">
      <c r="A382" s="26" t="s">
        <v>71</v>
      </c>
      <c r="B382" s="26" t="s">
        <v>169</v>
      </c>
      <c r="C382" s="37">
        <v>40.111964285714272</v>
      </c>
      <c r="D382" s="26" t="s">
        <v>432</v>
      </c>
      <c r="E382" s="26"/>
      <c r="F382" s="26"/>
      <c r="G382" s="26"/>
      <c r="H382" s="26" cm="1">
        <f t="array" ref="H382">_xlfn.XLOOKUP(A382&amp;B382&amp;"m3",[2]data_aval!$A:$A&amp;[2]data_aval!$B:$B&amp;[2]data_aval!$I:$I,[2]data_aval!$G:$G)</f>
        <v>0.61710714285714274</v>
      </c>
      <c r="I382" s="26"/>
      <c r="J382" s="26"/>
    </row>
    <row r="383" spans="1:10" x14ac:dyDescent="0.25">
      <c r="A383" s="26" t="s">
        <v>45</v>
      </c>
      <c r="B383" s="26" t="s">
        <v>180</v>
      </c>
      <c r="C383" s="37">
        <v>16.566500000000001</v>
      </c>
      <c r="D383" s="26" t="s">
        <v>432</v>
      </c>
      <c r="E383" s="26"/>
      <c r="F383" s="26"/>
      <c r="G383" s="26"/>
      <c r="H383" s="26">
        <f>[2]Bois!$G$42/1000</f>
        <v>0.49860675341281596</v>
      </c>
      <c r="I383" s="26"/>
      <c r="J383" s="26"/>
    </row>
    <row r="384" spans="1:10" x14ac:dyDescent="0.25">
      <c r="A384" s="26" t="s">
        <v>180</v>
      </c>
      <c r="B384" s="26" t="s">
        <v>67</v>
      </c>
      <c r="C384" s="37">
        <v>12.4651688353204</v>
      </c>
      <c r="D384" s="26" t="s">
        <v>432</v>
      </c>
      <c r="E384" s="26"/>
      <c r="F384" s="26"/>
      <c r="G384" s="26"/>
      <c r="H384" s="26">
        <f>[2]Bois!$G$42/1000</f>
        <v>0.49860675341281596</v>
      </c>
      <c r="I384" s="26"/>
      <c r="J384" s="26"/>
    </row>
    <row r="385" spans="1:10" x14ac:dyDescent="0.25">
      <c r="A385" s="26" t="s">
        <v>347</v>
      </c>
      <c r="B385" s="26" t="s">
        <v>67</v>
      </c>
      <c r="C385" s="37">
        <v>83.943478260869568</v>
      </c>
      <c r="D385" s="26" t="s">
        <v>432</v>
      </c>
      <c r="E385" s="26"/>
      <c r="F385" s="26"/>
      <c r="G385" s="26"/>
      <c r="H385" s="26">
        <f>[2]Bois!$G$42/1000</f>
        <v>0.49860675341281596</v>
      </c>
      <c r="I385" s="26"/>
      <c r="J385" s="26"/>
    </row>
    <row r="386" spans="1:10" x14ac:dyDescent="0.25">
      <c r="A386" s="26" t="s">
        <v>347</v>
      </c>
      <c r="B386" s="26" t="s">
        <v>45</v>
      </c>
      <c r="C386" s="37">
        <v>17.294</v>
      </c>
      <c r="D386" s="26" t="s">
        <v>432</v>
      </c>
      <c r="E386" s="26"/>
      <c r="F386" s="26"/>
      <c r="G386" s="26"/>
      <c r="H386" s="26">
        <f>[2]Bois!$G$42/1000</f>
        <v>0.49860675341281596</v>
      </c>
      <c r="I386" s="26"/>
      <c r="J386" s="26"/>
    </row>
    <row r="387" spans="1:10" x14ac:dyDescent="0.25">
      <c r="A387" s="26" t="s">
        <v>347</v>
      </c>
      <c r="B387" s="26" t="s">
        <v>95</v>
      </c>
      <c r="C387" s="37">
        <v>11.733043478260869</v>
      </c>
      <c r="D387" s="26" t="s">
        <v>432</v>
      </c>
      <c r="E387" s="26"/>
      <c r="F387" s="26"/>
      <c r="G387" s="26"/>
      <c r="H387" s="26">
        <f>[2]Bois!$G$22/1000</f>
        <v>0.61710714285714274</v>
      </c>
      <c r="I387" s="26"/>
      <c r="J387" s="26"/>
    </row>
    <row r="388" spans="1:10" x14ac:dyDescent="0.25">
      <c r="A388" s="26" t="s">
        <v>67</v>
      </c>
      <c r="B388" s="26" t="s">
        <v>347</v>
      </c>
      <c r="C388" s="37">
        <v>3.0591304347826092</v>
      </c>
      <c r="D388" s="26" t="s">
        <v>432</v>
      </c>
      <c r="E388" s="26"/>
      <c r="F388" s="26"/>
      <c r="G388" s="26"/>
      <c r="H388" s="26">
        <f>[2]Bois!$G$42/1000</f>
        <v>0.49860675341281596</v>
      </c>
      <c r="I388" s="26"/>
      <c r="J388" s="26"/>
    </row>
    <row r="389" spans="1:10" x14ac:dyDescent="0.25">
      <c r="A389" s="26" t="s">
        <v>45</v>
      </c>
      <c r="B389" s="26" t="s">
        <v>347</v>
      </c>
      <c r="C389" s="37">
        <v>0.72750000000000004</v>
      </c>
      <c r="D389" s="26" t="s">
        <v>432</v>
      </c>
      <c r="E389" s="26"/>
      <c r="F389" s="26"/>
      <c r="G389" s="26"/>
      <c r="H389" s="26">
        <f>[2]Bois!$G$42/1000</f>
        <v>0.49860675341281596</v>
      </c>
      <c r="I389" s="26"/>
      <c r="J389" s="26"/>
    </row>
    <row r="390" spans="1:10" x14ac:dyDescent="0.25">
      <c r="A390" s="26" t="s">
        <v>95</v>
      </c>
      <c r="B390" s="26" t="s">
        <v>347</v>
      </c>
      <c r="C390" s="37">
        <v>29.030434782608701</v>
      </c>
      <c r="D390" s="26" t="s">
        <v>432</v>
      </c>
      <c r="E390" s="26"/>
      <c r="F390" s="26"/>
      <c r="G390" s="26"/>
      <c r="H390" s="26">
        <f>[2]Bois!$G$22/1000</f>
        <v>0.61710714285714274</v>
      </c>
      <c r="I390" s="26"/>
      <c r="J390" s="26"/>
    </row>
    <row r="391" spans="1:10" x14ac:dyDescent="0.25">
      <c r="A391" s="26" t="s">
        <v>95</v>
      </c>
      <c r="B391" s="26" t="s">
        <v>328</v>
      </c>
      <c r="C391" s="37">
        <v>22.814572981366446</v>
      </c>
      <c r="D391" s="26" t="s">
        <v>432</v>
      </c>
      <c r="E391" s="26"/>
      <c r="F391" s="26"/>
      <c r="G391" s="26"/>
      <c r="H391" s="26">
        <f>[2]Bois!$G$22/1000</f>
        <v>0.61710714285714274</v>
      </c>
      <c r="I391" s="26"/>
      <c r="J391" s="26"/>
    </row>
    <row r="392" spans="1:10" x14ac:dyDescent="0.25">
      <c r="A392" s="26" t="s">
        <v>180</v>
      </c>
      <c r="B392" s="26" t="s">
        <v>117</v>
      </c>
      <c r="C392" s="37">
        <v>4.1013311646796007</v>
      </c>
      <c r="D392" s="26" t="s">
        <v>432</v>
      </c>
      <c r="E392" s="26"/>
      <c r="F392" s="26"/>
      <c r="G392" s="26"/>
      <c r="H392" s="26">
        <f>[2]Bois!$G$42/1000</f>
        <v>0.49860675341281596</v>
      </c>
      <c r="I392" s="26"/>
      <c r="J392" s="26"/>
    </row>
    <row r="393" spans="1:10" x14ac:dyDescent="0.25">
      <c r="A393" s="26" t="s">
        <v>67</v>
      </c>
      <c r="B393" s="26" t="s">
        <v>328</v>
      </c>
      <c r="C393" s="37">
        <v>93.34951666140735</v>
      </c>
      <c r="D393" s="26" t="s">
        <v>432</v>
      </c>
      <c r="E393" s="26"/>
      <c r="F393" s="26"/>
      <c r="G393" s="26"/>
      <c r="H393" s="26">
        <f>[2]Bois!$G$42/1000</f>
        <v>0.49860675341281596</v>
      </c>
      <c r="I393" s="26"/>
      <c r="J393" s="26"/>
    </row>
    <row r="394" spans="1:10" x14ac:dyDescent="0.25">
      <c r="A394" s="29" t="s">
        <v>179</v>
      </c>
      <c r="B394" s="29" t="s">
        <v>69</v>
      </c>
      <c r="C394" s="37">
        <f t="shared" ref="C394:C425" si="4">C218/H218</f>
        <v>106.00000000000001</v>
      </c>
      <c r="D394" s="26" t="s">
        <v>433</v>
      </c>
      <c r="E394" s="26"/>
      <c r="F394" s="26"/>
      <c r="G394" s="26"/>
      <c r="H394" s="26"/>
      <c r="I394" s="26"/>
      <c r="J394" s="26"/>
    </row>
    <row r="395" spans="1:10" x14ac:dyDescent="0.25">
      <c r="A395" s="29" t="s">
        <v>179</v>
      </c>
      <c r="B395" s="29" t="s">
        <v>71</v>
      </c>
      <c r="C395" s="37">
        <f t="shared" si="4"/>
        <v>64.999999999999986</v>
      </c>
      <c r="D395" s="26" t="s">
        <v>433</v>
      </c>
      <c r="E395" s="26"/>
      <c r="F395" s="26"/>
      <c r="G395" s="26"/>
      <c r="H395" s="26"/>
      <c r="I395" s="26"/>
      <c r="J395" s="26"/>
    </row>
    <row r="396" spans="1:10" x14ac:dyDescent="0.25">
      <c r="A396" s="29" t="s">
        <v>179</v>
      </c>
      <c r="B396" s="29" t="s">
        <v>58</v>
      </c>
      <c r="C396" s="37">
        <f t="shared" si="4"/>
        <v>1288</v>
      </c>
      <c r="D396" s="26" t="s">
        <v>433</v>
      </c>
      <c r="E396" s="26"/>
      <c r="F396" s="26"/>
      <c r="G396" s="26"/>
      <c r="H396" s="26"/>
      <c r="I396" s="26"/>
      <c r="J396" s="26"/>
    </row>
    <row r="397" spans="1:10" x14ac:dyDescent="0.25">
      <c r="A397" s="29" t="s">
        <v>178</v>
      </c>
      <c r="B397" s="29" t="s">
        <v>62</v>
      </c>
      <c r="C397" s="37">
        <f t="shared" si="4"/>
        <v>7273</v>
      </c>
      <c r="D397" s="26" t="s">
        <v>433</v>
      </c>
      <c r="E397" s="26"/>
      <c r="F397" s="26"/>
      <c r="G397" s="26"/>
      <c r="H397" s="26"/>
      <c r="I397" s="26"/>
      <c r="J397" s="26"/>
    </row>
    <row r="398" spans="1:10" x14ac:dyDescent="0.25">
      <c r="A398" s="29" t="s">
        <v>174</v>
      </c>
      <c r="B398" s="31" t="s">
        <v>35</v>
      </c>
      <c r="C398" s="37">
        <f t="shared" si="4"/>
        <v>51000.000000000007</v>
      </c>
      <c r="D398" s="26" t="s">
        <v>433</v>
      </c>
      <c r="E398" s="26"/>
      <c r="F398" s="26"/>
      <c r="G398" s="26"/>
      <c r="H398" s="26"/>
      <c r="I398" s="26"/>
      <c r="J398" s="26"/>
    </row>
    <row r="399" spans="1:10" x14ac:dyDescent="0.25">
      <c r="A399" s="29" t="s">
        <v>35</v>
      </c>
      <c r="B399" s="29" t="s">
        <v>170</v>
      </c>
      <c r="C399" s="37">
        <f t="shared" si="4"/>
        <v>72200.839810595906</v>
      </c>
      <c r="D399" s="26" t="s">
        <v>433</v>
      </c>
      <c r="E399" s="26"/>
      <c r="F399" s="26"/>
      <c r="G399" s="26"/>
      <c r="H399" s="26"/>
      <c r="I399" s="26"/>
      <c r="J399" s="26"/>
    </row>
    <row r="400" spans="1:10" x14ac:dyDescent="0.25">
      <c r="A400" s="29" t="s">
        <v>170</v>
      </c>
      <c r="B400" s="29" t="s">
        <v>42</v>
      </c>
      <c r="C400" s="37">
        <f t="shared" si="4"/>
        <v>15839.000000000002</v>
      </c>
      <c r="D400" s="26" t="s">
        <v>433</v>
      </c>
      <c r="E400" s="26"/>
      <c r="F400" s="26"/>
      <c r="G400" s="26"/>
      <c r="H400" s="26"/>
      <c r="I400" s="26"/>
      <c r="J400" s="26"/>
    </row>
    <row r="401" spans="1:10" x14ac:dyDescent="0.25">
      <c r="A401" s="29" t="s">
        <v>170</v>
      </c>
      <c r="B401" s="29" t="s">
        <v>40</v>
      </c>
      <c r="C401" s="37">
        <f t="shared" si="4"/>
        <v>5015</v>
      </c>
      <c r="D401" s="26" t="s">
        <v>433</v>
      </c>
      <c r="E401" s="26"/>
      <c r="F401" s="26"/>
      <c r="G401" s="26"/>
      <c r="H401" s="26"/>
      <c r="I401" s="26"/>
      <c r="J401" s="26"/>
    </row>
    <row r="402" spans="1:10" x14ac:dyDescent="0.25">
      <c r="A402" s="29" t="s">
        <v>170</v>
      </c>
      <c r="B402" s="29" t="s">
        <v>49</v>
      </c>
      <c r="C402" s="37">
        <f t="shared" si="4"/>
        <v>6088</v>
      </c>
      <c r="D402" s="26" t="s">
        <v>433</v>
      </c>
      <c r="E402" s="26"/>
      <c r="F402" s="26"/>
      <c r="G402" s="26"/>
      <c r="H402" s="26"/>
      <c r="I402" s="26"/>
      <c r="J402" s="26"/>
    </row>
    <row r="403" spans="1:10" x14ac:dyDescent="0.25">
      <c r="A403" s="29" t="s">
        <v>170</v>
      </c>
      <c r="B403" s="29" t="s">
        <v>50</v>
      </c>
      <c r="C403" s="37">
        <f t="shared" si="4"/>
        <v>4036.9999999999995</v>
      </c>
      <c r="D403" s="26" t="s">
        <v>433</v>
      </c>
      <c r="E403" s="26"/>
      <c r="F403" s="26"/>
      <c r="G403" s="26"/>
      <c r="H403" s="26"/>
      <c r="I403" s="26"/>
      <c r="J403" s="26"/>
    </row>
    <row r="404" spans="1:10" x14ac:dyDescent="0.25">
      <c r="A404" s="29" t="s">
        <v>49</v>
      </c>
      <c r="B404" s="29" t="s">
        <v>181</v>
      </c>
      <c r="C404" s="37">
        <f t="shared" si="4"/>
        <v>5345.4927192488758</v>
      </c>
      <c r="D404" s="26" t="s">
        <v>433</v>
      </c>
      <c r="E404" s="26"/>
      <c r="F404" s="26"/>
      <c r="G404" s="26"/>
      <c r="H404" s="26"/>
      <c r="I404" s="26"/>
      <c r="J404" s="26"/>
    </row>
    <row r="405" spans="1:10" x14ac:dyDescent="0.25">
      <c r="A405" s="29" t="s">
        <v>50</v>
      </c>
      <c r="B405" s="29" t="s">
        <v>181</v>
      </c>
      <c r="C405" s="37">
        <f t="shared" si="4"/>
        <v>1418.7913718723034</v>
      </c>
      <c r="D405" s="26" t="s">
        <v>433</v>
      </c>
      <c r="E405" s="26"/>
      <c r="F405" s="26"/>
      <c r="G405" s="26"/>
      <c r="H405" s="26"/>
      <c r="I405" s="26"/>
      <c r="J405" s="26"/>
    </row>
    <row r="406" spans="1:10" x14ac:dyDescent="0.25">
      <c r="A406" s="29" t="s">
        <v>181</v>
      </c>
      <c r="B406" s="29" t="s">
        <v>96</v>
      </c>
      <c r="C406" s="37">
        <f t="shared" si="4"/>
        <v>3128.0018181818182</v>
      </c>
      <c r="D406" s="26" t="s">
        <v>433</v>
      </c>
      <c r="E406" s="26"/>
      <c r="F406" s="26"/>
      <c r="G406" s="26"/>
      <c r="H406" s="26"/>
      <c r="I406" s="26"/>
      <c r="J406" s="26"/>
    </row>
    <row r="407" spans="1:10" x14ac:dyDescent="0.25">
      <c r="A407" s="29" t="s">
        <v>182</v>
      </c>
      <c r="B407" s="29" t="s">
        <v>100</v>
      </c>
      <c r="C407" s="37">
        <f t="shared" si="4"/>
        <v>10299.66</v>
      </c>
      <c r="D407" s="26" t="s">
        <v>433</v>
      </c>
      <c r="E407" s="26"/>
      <c r="F407" s="26"/>
      <c r="G407" s="26"/>
      <c r="H407" s="26"/>
      <c r="I407" s="26"/>
      <c r="J407" s="26"/>
    </row>
    <row r="408" spans="1:10" x14ac:dyDescent="0.25">
      <c r="A408" s="29" t="s">
        <v>347</v>
      </c>
      <c r="B408" s="29" t="s">
        <v>96</v>
      </c>
      <c r="C408" s="37">
        <f t="shared" si="4"/>
        <v>3142.3309090909092</v>
      </c>
      <c r="D408" s="26" t="s">
        <v>433</v>
      </c>
      <c r="E408" s="26"/>
      <c r="F408" s="26"/>
      <c r="G408" s="26"/>
      <c r="H408" s="26"/>
      <c r="I408" s="26"/>
      <c r="J408" s="26"/>
    </row>
    <row r="409" spans="1:10" x14ac:dyDescent="0.25">
      <c r="A409" s="29" t="s">
        <v>96</v>
      </c>
      <c r="B409" s="29" t="s">
        <v>182</v>
      </c>
      <c r="C409" s="37">
        <f t="shared" si="4"/>
        <v>3540.6</v>
      </c>
      <c r="D409" s="26" t="s">
        <v>433</v>
      </c>
      <c r="E409" s="26"/>
      <c r="F409" s="26"/>
      <c r="G409" s="26"/>
      <c r="H409" s="26"/>
      <c r="I409" s="26"/>
      <c r="J409" s="26"/>
    </row>
    <row r="410" spans="1:10" x14ac:dyDescent="0.25">
      <c r="A410" s="29" t="s">
        <v>347</v>
      </c>
      <c r="B410" s="29" t="s">
        <v>54</v>
      </c>
      <c r="C410" s="37">
        <f t="shared" si="4"/>
        <v>1313.2</v>
      </c>
      <c r="D410" s="26" t="s">
        <v>433</v>
      </c>
      <c r="E410" s="26"/>
      <c r="F410" s="26"/>
      <c r="G410" s="26"/>
      <c r="H410" s="26"/>
      <c r="I410" s="26"/>
      <c r="J410" s="26"/>
    </row>
    <row r="411" spans="1:10" x14ac:dyDescent="0.25">
      <c r="A411" s="29" t="s">
        <v>347</v>
      </c>
      <c r="B411" s="29" t="s">
        <v>100</v>
      </c>
      <c r="C411" s="37">
        <f t="shared" si="4"/>
        <v>7118.0199999999995</v>
      </c>
      <c r="D411" s="26" t="s">
        <v>433</v>
      </c>
      <c r="E411" s="26"/>
      <c r="F411" s="26"/>
      <c r="G411" s="26"/>
      <c r="H411" s="26"/>
      <c r="I411" s="26"/>
      <c r="J411" s="26"/>
    </row>
    <row r="412" spans="1:10" x14ac:dyDescent="0.25">
      <c r="A412" s="29" t="s">
        <v>100</v>
      </c>
      <c r="B412" s="29" t="s">
        <v>324</v>
      </c>
      <c r="C412" s="37">
        <f t="shared" si="4"/>
        <v>11808.16</v>
      </c>
      <c r="D412" s="26" t="s">
        <v>433</v>
      </c>
      <c r="E412" s="26"/>
      <c r="F412" s="26"/>
      <c r="G412" s="26"/>
      <c r="H412" s="26"/>
      <c r="I412" s="26"/>
      <c r="J412" s="26"/>
    </row>
    <row r="413" spans="1:10" x14ac:dyDescent="0.25">
      <c r="A413" s="29" t="s">
        <v>297</v>
      </c>
      <c r="B413" s="29" t="s">
        <v>54</v>
      </c>
      <c r="C413" s="37">
        <f t="shared" si="4"/>
        <v>9430.4</v>
      </c>
      <c r="D413" s="26" t="s">
        <v>433</v>
      </c>
      <c r="E413" s="26"/>
      <c r="F413" s="26"/>
      <c r="G413" s="26"/>
      <c r="H413" s="26"/>
      <c r="I413" s="26"/>
      <c r="J413" s="26"/>
    </row>
    <row r="414" spans="1:10" x14ac:dyDescent="0.25">
      <c r="A414" s="29" t="s">
        <v>54</v>
      </c>
      <c r="B414" s="29" t="s">
        <v>347</v>
      </c>
      <c r="C414" s="37">
        <f t="shared" si="4"/>
        <v>3588.2</v>
      </c>
      <c r="D414" s="26" t="s">
        <v>433</v>
      </c>
      <c r="E414" s="26"/>
      <c r="F414" s="26"/>
      <c r="G414" s="26"/>
      <c r="H414" s="26"/>
      <c r="I414" s="26"/>
      <c r="J414" s="26"/>
    </row>
    <row r="415" spans="1:10" x14ac:dyDescent="0.25">
      <c r="A415" s="29" t="s">
        <v>100</v>
      </c>
      <c r="B415" s="29" t="s">
        <v>347</v>
      </c>
      <c r="C415" s="37">
        <f t="shared" si="4"/>
        <v>5609.38</v>
      </c>
      <c r="D415" s="26" t="s">
        <v>433</v>
      </c>
      <c r="E415" s="26"/>
      <c r="F415" s="26"/>
      <c r="G415" s="26"/>
      <c r="H415" s="26"/>
      <c r="I415" s="26"/>
      <c r="J415" s="26"/>
    </row>
    <row r="416" spans="1:10" x14ac:dyDescent="0.25">
      <c r="A416" s="29" t="s">
        <v>96</v>
      </c>
      <c r="B416" s="29" t="s">
        <v>183</v>
      </c>
      <c r="C416" s="37">
        <f t="shared" si="4"/>
        <v>569.87181818181728</v>
      </c>
      <c r="D416" s="26" t="s">
        <v>433</v>
      </c>
      <c r="E416" s="26"/>
      <c r="F416" s="26"/>
      <c r="G416" s="26"/>
      <c r="H416" s="26"/>
      <c r="I416" s="26"/>
      <c r="J416" s="26"/>
    </row>
    <row r="417" spans="1:10" x14ac:dyDescent="0.25">
      <c r="A417" s="29" t="s">
        <v>96</v>
      </c>
      <c r="B417" s="29" t="s">
        <v>347</v>
      </c>
      <c r="C417" s="37">
        <f t="shared" si="4"/>
        <v>803.39727272727271</v>
      </c>
      <c r="D417" s="26" t="s">
        <v>433</v>
      </c>
      <c r="E417" s="26"/>
      <c r="F417" s="26"/>
      <c r="G417" s="26"/>
      <c r="H417" s="26"/>
      <c r="I417" s="26"/>
      <c r="J417" s="26"/>
    </row>
    <row r="418" spans="1:10" x14ac:dyDescent="0.25">
      <c r="A418" s="29" t="s">
        <v>54</v>
      </c>
      <c r="B418" s="29" t="s">
        <v>182</v>
      </c>
      <c r="C418" s="37">
        <f t="shared" si="4"/>
        <v>7349.0199999999995</v>
      </c>
      <c r="D418" s="26" t="s">
        <v>433</v>
      </c>
      <c r="E418" s="26"/>
      <c r="F418" s="26"/>
      <c r="G418" s="26"/>
      <c r="H418" s="26"/>
      <c r="I418" s="26"/>
      <c r="J418" s="26"/>
    </row>
    <row r="419" spans="1:10" x14ac:dyDescent="0.25">
      <c r="A419" s="29" t="s">
        <v>117</v>
      </c>
      <c r="B419" s="29" t="s">
        <v>165</v>
      </c>
      <c r="C419" s="37">
        <f t="shared" si="4"/>
        <v>35.464000000000006</v>
      </c>
      <c r="D419" s="26" t="s">
        <v>433</v>
      </c>
      <c r="E419" s="26"/>
      <c r="F419" s="26"/>
      <c r="G419" s="26"/>
      <c r="H419" s="26"/>
      <c r="I419" s="26"/>
      <c r="J419" s="26"/>
    </row>
    <row r="420" spans="1:10" x14ac:dyDescent="0.25">
      <c r="A420" s="29" t="s">
        <v>62</v>
      </c>
      <c r="B420" s="29" t="s">
        <v>165</v>
      </c>
      <c r="C420" s="37">
        <f t="shared" si="4"/>
        <v>1499.0001635290976</v>
      </c>
      <c r="D420" s="26" t="s">
        <v>433</v>
      </c>
      <c r="E420" s="26"/>
      <c r="F420" s="26"/>
      <c r="G420" s="26"/>
      <c r="H420" s="26"/>
      <c r="I420" s="26"/>
      <c r="J420" s="26"/>
    </row>
    <row r="421" spans="1:10" x14ac:dyDescent="0.25">
      <c r="A421" s="29" t="s">
        <v>62</v>
      </c>
      <c r="B421" s="29" t="s">
        <v>166</v>
      </c>
      <c r="C421" s="37">
        <f t="shared" si="4"/>
        <v>40.5</v>
      </c>
      <c r="D421" s="26" t="s">
        <v>433</v>
      </c>
      <c r="E421" s="26"/>
      <c r="F421" s="26"/>
      <c r="G421" s="26"/>
      <c r="H421" s="26"/>
      <c r="I421" s="26"/>
      <c r="J421" s="26"/>
    </row>
    <row r="422" spans="1:10" x14ac:dyDescent="0.25">
      <c r="A422" s="29" t="s">
        <v>165</v>
      </c>
      <c r="B422" s="29" t="s">
        <v>88</v>
      </c>
      <c r="C422" s="37">
        <f t="shared" si="4"/>
        <v>1369.9670266597259</v>
      </c>
      <c r="D422" s="26" t="s">
        <v>433</v>
      </c>
      <c r="E422" s="26"/>
      <c r="F422" s="26"/>
      <c r="G422" s="26"/>
      <c r="H422" s="26"/>
      <c r="I422" s="26"/>
      <c r="J422" s="26"/>
    </row>
    <row r="423" spans="1:10" x14ac:dyDescent="0.25">
      <c r="A423" s="29" t="s">
        <v>303</v>
      </c>
      <c r="B423" s="29" t="s">
        <v>154</v>
      </c>
      <c r="C423" s="37">
        <f t="shared" si="4"/>
        <v>3592.9141712776855</v>
      </c>
      <c r="D423" s="26" t="s">
        <v>433</v>
      </c>
      <c r="E423" s="26"/>
      <c r="F423" s="26"/>
      <c r="G423" s="26"/>
      <c r="H423" s="26"/>
      <c r="I423" s="26"/>
      <c r="J423" s="26"/>
    </row>
    <row r="424" spans="1:10" x14ac:dyDescent="0.25">
      <c r="A424" s="29" t="s">
        <v>117</v>
      </c>
      <c r="B424" s="29" t="s">
        <v>166</v>
      </c>
      <c r="C424" s="37">
        <f t="shared" si="4"/>
        <v>4.774</v>
      </c>
      <c r="D424" s="26" t="s">
        <v>433</v>
      </c>
      <c r="E424" s="26"/>
      <c r="F424" s="26"/>
      <c r="G424" s="26"/>
      <c r="H424" s="26"/>
      <c r="I424" s="26"/>
      <c r="J424" s="26"/>
    </row>
    <row r="425" spans="1:10" x14ac:dyDescent="0.25">
      <c r="A425" s="29" t="s">
        <v>303</v>
      </c>
      <c r="B425" s="29" t="s">
        <v>152</v>
      </c>
      <c r="C425" s="37">
        <f t="shared" si="4"/>
        <v>1965.0847457627121</v>
      </c>
      <c r="D425" s="26" t="s">
        <v>433</v>
      </c>
      <c r="E425" s="26"/>
      <c r="F425" s="26"/>
      <c r="G425" s="26"/>
      <c r="H425" s="26"/>
      <c r="I425" s="26"/>
      <c r="J425" s="26"/>
    </row>
    <row r="426" spans="1:10" x14ac:dyDescent="0.25">
      <c r="A426" s="29" t="s">
        <v>154</v>
      </c>
      <c r="B426" s="29" t="s">
        <v>166</v>
      </c>
      <c r="C426" s="37">
        <f t="shared" ref="C426:C457" si="5">C250/H250</f>
        <v>2592.5341471180191</v>
      </c>
      <c r="D426" s="26" t="s">
        <v>433</v>
      </c>
      <c r="E426" s="26"/>
      <c r="F426" s="26"/>
      <c r="G426" s="26"/>
      <c r="H426" s="26"/>
      <c r="I426" s="26"/>
      <c r="J426" s="26"/>
    </row>
    <row r="427" spans="1:10" x14ac:dyDescent="0.25">
      <c r="A427" s="29" t="s">
        <v>152</v>
      </c>
      <c r="B427" s="29" t="s">
        <v>166</v>
      </c>
      <c r="C427" s="37">
        <f t="shared" si="5"/>
        <v>121.17279165877696</v>
      </c>
      <c r="D427" s="26" t="s">
        <v>433</v>
      </c>
      <c r="E427" s="26"/>
      <c r="F427" s="26"/>
      <c r="G427" s="26"/>
      <c r="H427" s="26"/>
      <c r="I427" s="26"/>
      <c r="J427" s="26"/>
    </row>
    <row r="428" spans="1:10" x14ac:dyDescent="0.25">
      <c r="A428" s="29" t="s">
        <v>152</v>
      </c>
      <c r="B428" s="29" t="s">
        <v>296</v>
      </c>
      <c r="C428" s="37">
        <f t="shared" si="5"/>
        <v>842.10701696451213</v>
      </c>
      <c r="D428" s="26" t="s">
        <v>433</v>
      </c>
      <c r="E428" s="26"/>
      <c r="F428" s="26"/>
      <c r="G428" s="26"/>
      <c r="H428" s="26"/>
      <c r="I428" s="26"/>
      <c r="J428" s="26"/>
    </row>
    <row r="429" spans="1:10" x14ac:dyDescent="0.25">
      <c r="A429" s="29" t="s">
        <v>152</v>
      </c>
      <c r="B429" s="29" t="s">
        <v>294</v>
      </c>
      <c r="C429" s="37">
        <f t="shared" si="5"/>
        <v>1089.3265443286514</v>
      </c>
      <c r="D429" s="26" t="s">
        <v>433</v>
      </c>
      <c r="E429" s="26"/>
      <c r="F429" s="26"/>
      <c r="G429" s="26"/>
      <c r="H429" s="26"/>
      <c r="I429" s="26"/>
      <c r="J429" s="26"/>
    </row>
    <row r="430" spans="1:10" x14ac:dyDescent="0.25">
      <c r="A430" s="29" t="s">
        <v>152</v>
      </c>
      <c r="B430" s="29" t="s">
        <v>289</v>
      </c>
      <c r="C430" s="37">
        <f t="shared" si="5"/>
        <v>84.452205104969053</v>
      </c>
      <c r="D430" s="26" t="s">
        <v>433</v>
      </c>
      <c r="E430" s="26"/>
      <c r="F430" s="26"/>
      <c r="G430" s="26"/>
      <c r="H430" s="26"/>
      <c r="I430" s="26"/>
      <c r="J430" s="26"/>
    </row>
    <row r="431" spans="1:10" x14ac:dyDescent="0.25">
      <c r="A431" s="29" t="s">
        <v>347</v>
      </c>
      <c r="B431" s="29" t="s">
        <v>88</v>
      </c>
      <c r="C431" s="37">
        <f t="shared" si="5"/>
        <v>954.55816464261193</v>
      </c>
      <c r="D431" s="26" t="s">
        <v>433</v>
      </c>
      <c r="E431" s="26"/>
      <c r="F431" s="26"/>
      <c r="G431" s="26"/>
      <c r="H431" s="26"/>
      <c r="I431" s="26"/>
      <c r="J431" s="26"/>
    </row>
    <row r="432" spans="1:10" x14ac:dyDescent="0.25">
      <c r="A432" s="29" t="s">
        <v>166</v>
      </c>
      <c r="B432" s="29" t="s">
        <v>152</v>
      </c>
      <c r="C432" s="37">
        <f t="shared" si="5"/>
        <v>135.2626511539836</v>
      </c>
      <c r="D432" s="26" t="s">
        <v>433</v>
      </c>
      <c r="E432" s="26"/>
      <c r="F432" s="26"/>
      <c r="G432" s="26"/>
      <c r="H432" s="26"/>
      <c r="I432" s="26"/>
      <c r="J432" s="26"/>
    </row>
    <row r="433" spans="1:10" x14ac:dyDescent="0.25">
      <c r="A433" s="29" t="s">
        <v>40</v>
      </c>
      <c r="B433" s="29" t="s">
        <v>288</v>
      </c>
      <c r="C433" s="37">
        <f t="shared" si="5"/>
        <v>986.75506807661782</v>
      </c>
      <c r="D433" s="26" t="s">
        <v>433</v>
      </c>
      <c r="E433" s="26"/>
      <c r="F433" s="26"/>
      <c r="G433" s="26"/>
      <c r="H433" s="26"/>
      <c r="I433" s="26"/>
      <c r="J433" s="26"/>
    </row>
    <row r="434" spans="1:10" x14ac:dyDescent="0.25">
      <c r="A434" s="29" t="s">
        <v>178</v>
      </c>
      <c r="B434" s="29" t="s">
        <v>117</v>
      </c>
      <c r="C434" s="37">
        <f t="shared" si="5"/>
        <v>5686.7420996502497</v>
      </c>
      <c r="D434" s="26" t="s">
        <v>433</v>
      </c>
      <c r="E434" s="26"/>
      <c r="F434" s="26"/>
      <c r="G434" s="26"/>
      <c r="H434" s="26"/>
      <c r="I434" s="26"/>
      <c r="J434" s="26"/>
    </row>
    <row r="435" spans="1:10" x14ac:dyDescent="0.25">
      <c r="A435" s="29" t="s">
        <v>287</v>
      </c>
      <c r="B435" s="29" t="s">
        <v>144</v>
      </c>
      <c r="C435" s="37">
        <f t="shared" si="5"/>
        <v>270.75000000000006</v>
      </c>
      <c r="D435" s="26" t="s">
        <v>433</v>
      </c>
      <c r="E435" s="26"/>
      <c r="F435" s="26"/>
      <c r="G435" s="26"/>
      <c r="H435" s="26"/>
      <c r="I435" s="26"/>
      <c r="J435" s="26"/>
    </row>
    <row r="436" spans="1:10" x14ac:dyDescent="0.25">
      <c r="A436" s="29" t="s">
        <v>289</v>
      </c>
      <c r="B436" s="29" t="s">
        <v>135</v>
      </c>
      <c r="C436" s="37">
        <f t="shared" si="5"/>
        <v>2823.3799999999997</v>
      </c>
      <c r="D436" s="26" t="s">
        <v>433</v>
      </c>
      <c r="E436" s="26"/>
      <c r="F436" s="26"/>
      <c r="G436" s="26"/>
      <c r="H436" s="26"/>
      <c r="I436" s="26"/>
      <c r="J436" s="26"/>
    </row>
    <row r="437" spans="1:10" x14ac:dyDescent="0.25">
      <c r="A437" s="29" t="s">
        <v>289</v>
      </c>
      <c r="B437" s="29" t="s">
        <v>136</v>
      </c>
      <c r="C437" s="37">
        <f t="shared" si="5"/>
        <v>925.00000000000011</v>
      </c>
      <c r="D437" s="26" t="s">
        <v>433</v>
      </c>
      <c r="E437" s="26"/>
      <c r="F437" s="26"/>
      <c r="G437" s="26"/>
      <c r="H437" s="26"/>
      <c r="I437" s="26"/>
      <c r="J437" s="26"/>
    </row>
    <row r="438" spans="1:10" x14ac:dyDescent="0.25">
      <c r="A438" s="29" t="s">
        <v>289</v>
      </c>
      <c r="B438" s="29" t="s">
        <v>139</v>
      </c>
      <c r="C438" s="37">
        <f t="shared" si="5"/>
        <v>70</v>
      </c>
      <c r="D438" s="26" t="s">
        <v>433</v>
      </c>
      <c r="E438" s="26"/>
      <c r="F438" s="26"/>
      <c r="G438" s="26"/>
      <c r="H438" s="26"/>
      <c r="I438" s="26"/>
      <c r="J438" s="26"/>
    </row>
    <row r="439" spans="1:10" x14ac:dyDescent="0.25">
      <c r="A439" s="29" t="s">
        <v>49</v>
      </c>
      <c r="B439" s="29" t="s">
        <v>289</v>
      </c>
      <c r="C439" s="37">
        <f t="shared" si="5"/>
        <v>1170.1741674734615</v>
      </c>
      <c r="D439" s="26" t="s">
        <v>433</v>
      </c>
      <c r="E439" s="26"/>
      <c r="F439" s="26"/>
      <c r="G439" s="26"/>
      <c r="H439" s="26"/>
      <c r="I439" s="26"/>
      <c r="J439" s="26"/>
    </row>
    <row r="440" spans="1:10" x14ac:dyDescent="0.25">
      <c r="A440" s="29" t="s">
        <v>143</v>
      </c>
      <c r="B440" s="29" t="s">
        <v>287</v>
      </c>
      <c r="C440" s="37">
        <f t="shared" si="5"/>
        <v>328.32809685553792</v>
      </c>
      <c r="D440" s="26" t="s">
        <v>433</v>
      </c>
      <c r="E440" s="26"/>
      <c r="F440" s="26"/>
      <c r="G440" s="26"/>
      <c r="H440" s="26"/>
      <c r="I440" s="26"/>
      <c r="J440" s="26"/>
    </row>
    <row r="441" spans="1:10" x14ac:dyDescent="0.25">
      <c r="A441" s="29" t="s">
        <v>347</v>
      </c>
      <c r="B441" s="29" t="s">
        <v>143</v>
      </c>
      <c r="C441" s="37">
        <f t="shared" si="5"/>
        <v>183.5259808199601</v>
      </c>
      <c r="D441" s="26" t="s">
        <v>433</v>
      </c>
      <c r="E441" s="26"/>
      <c r="F441" s="26"/>
      <c r="G441" s="26"/>
      <c r="H441" s="26"/>
      <c r="I441" s="26"/>
      <c r="J441" s="26"/>
    </row>
    <row r="442" spans="1:10" x14ac:dyDescent="0.25">
      <c r="A442" s="29" t="s">
        <v>143</v>
      </c>
      <c r="B442" s="29" t="s">
        <v>347</v>
      </c>
      <c r="C442" s="37">
        <f t="shared" si="5"/>
        <v>172.39800016496267</v>
      </c>
      <c r="D442" s="26" t="s">
        <v>433</v>
      </c>
      <c r="E442" s="26"/>
      <c r="F442" s="26"/>
      <c r="G442" s="26"/>
      <c r="H442" s="26"/>
      <c r="I442" s="26"/>
      <c r="J442" s="26"/>
    </row>
    <row r="443" spans="1:10" x14ac:dyDescent="0.25">
      <c r="A443" s="29" t="s">
        <v>288</v>
      </c>
      <c r="B443" s="29" t="s">
        <v>143</v>
      </c>
      <c r="C443" s="37">
        <f t="shared" si="5"/>
        <v>734.6250982030698</v>
      </c>
      <c r="D443" s="26" t="s">
        <v>433</v>
      </c>
      <c r="E443" s="26"/>
      <c r="F443" s="26"/>
      <c r="G443" s="26"/>
      <c r="H443" s="26"/>
      <c r="I443" s="26"/>
      <c r="J443" s="26"/>
    </row>
    <row r="444" spans="1:10" x14ac:dyDescent="0.25">
      <c r="A444" s="29" t="s">
        <v>325</v>
      </c>
      <c r="B444" s="29" t="s">
        <v>159</v>
      </c>
      <c r="C444" s="37">
        <f t="shared" si="5"/>
        <v>138.52682537612023</v>
      </c>
      <c r="D444" s="26" t="s">
        <v>433</v>
      </c>
      <c r="E444" s="26"/>
      <c r="F444" s="26"/>
      <c r="G444" s="26"/>
      <c r="H444" s="26"/>
      <c r="I444" s="26"/>
      <c r="J444" s="26"/>
    </row>
    <row r="445" spans="1:10" x14ac:dyDescent="0.25">
      <c r="A445" s="29" t="s">
        <v>347</v>
      </c>
      <c r="B445" s="29" t="s">
        <v>159</v>
      </c>
      <c r="C445" s="37">
        <f t="shared" si="5"/>
        <v>114.75324478351874</v>
      </c>
      <c r="D445" s="26" t="s">
        <v>433</v>
      </c>
      <c r="E445" s="26"/>
      <c r="F445" s="26"/>
      <c r="G445" s="26"/>
      <c r="H445" s="26"/>
      <c r="I445" s="26"/>
      <c r="J445" s="26"/>
    </row>
    <row r="446" spans="1:10" x14ac:dyDescent="0.25">
      <c r="A446" s="29" t="s">
        <v>159</v>
      </c>
      <c r="B446" s="29" t="s">
        <v>347</v>
      </c>
      <c r="C446" s="37">
        <f t="shared" si="5"/>
        <v>33.88243216937007</v>
      </c>
      <c r="D446" s="26" t="s">
        <v>433</v>
      </c>
      <c r="E446" s="26"/>
      <c r="F446" s="26"/>
      <c r="G446" s="26"/>
      <c r="H446" s="26"/>
      <c r="I446" s="26"/>
      <c r="J446" s="26"/>
    </row>
    <row r="447" spans="1:10" x14ac:dyDescent="0.25">
      <c r="A447" s="29" t="s">
        <v>167</v>
      </c>
      <c r="B447" s="29" t="s">
        <v>90</v>
      </c>
      <c r="C447" s="37">
        <f t="shared" si="5"/>
        <v>258.57106111607141</v>
      </c>
      <c r="D447" s="26" t="s">
        <v>433</v>
      </c>
      <c r="E447" s="26"/>
      <c r="F447" s="26"/>
      <c r="G447" s="26"/>
      <c r="H447" s="26"/>
      <c r="I447" s="26"/>
      <c r="J447" s="26"/>
    </row>
    <row r="448" spans="1:10" x14ac:dyDescent="0.25">
      <c r="A448" s="29" t="s">
        <v>62</v>
      </c>
      <c r="B448" s="29" t="s">
        <v>167</v>
      </c>
      <c r="C448" s="37">
        <f t="shared" si="5"/>
        <v>19.84</v>
      </c>
      <c r="D448" s="26" t="s">
        <v>433</v>
      </c>
      <c r="E448" s="26"/>
      <c r="F448" s="26"/>
      <c r="G448" s="26"/>
      <c r="H448" s="26"/>
      <c r="I448" s="26"/>
      <c r="J448" s="26"/>
    </row>
    <row r="449" spans="1:10" x14ac:dyDescent="0.25">
      <c r="A449" s="29" t="s">
        <v>58</v>
      </c>
      <c r="B449" s="29" t="s">
        <v>167</v>
      </c>
      <c r="C449" s="37">
        <f t="shared" si="5"/>
        <v>94.830000000000013</v>
      </c>
      <c r="D449" s="26" t="s">
        <v>433</v>
      </c>
      <c r="E449" s="26"/>
      <c r="F449" s="26"/>
      <c r="G449" s="26"/>
      <c r="H449" s="26"/>
      <c r="I449" s="26"/>
      <c r="J449" s="26"/>
    </row>
    <row r="450" spans="1:10" x14ac:dyDescent="0.25">
      <c r="A450" s="29" t="s">
        <v>143</v>
      </c>
      <c r="B450" s="29" t="s">
        <v>167</v>
      </c>
      <c r="C450" s="37">
        <f t="shared" si="5"/>
        <v>466.83000000000004</v>
      </c>
      <c r="D450" s="26" t="s">
        <v>433</v>
      </c>
      <c r="E450" s="26"/>
      <c r="F450" s="26"/>
      <c r="G450" s="26"/>
      <c r="H450" s="26"/>
      <c r="I450" s="26"/>
      <c r="J450" s="26"/>
    </row>
    <row r="451" spans="1:10" x14ac:dyDescent="0.25">
      <c r="A451" s="29" t="s">
        <v>144</v>
      </c>
      <c r="B451" s="29" t="s">
        <v>168</v>
      </c>
      <c r="C451" s="37">
        <f t="shared" si="5"/>
        <v>38.82352941176471</v>
      </c>
      <c r="D451" s="26" t="s">
        <v>433</v>
      </c>
      <c r="E451" s="26"/>
      <c r="F451" s="26"/>
      <c r="G451" s="26"/>
      <c r="H451" s="26"/>
      <c r="I451" s="26"/>
      <c r="J451" s="26"/>
    </row>
    <row r="452" spans="1:10" x14ac:dyDescent="0.25">
      <c r="A452" s="29" t="s">
        <v>142</v>
      </c>
      <c r="B452" s="29" t="s">
        <v>168</v>
      </c>
      <c r="C452" s="37">
        <f t="shared" si="5"/>
        <v>18</v>
      </c>
      <c r="D452" s="26" t="s">
        <v>433</v>
      </c>
      <c r="E452" s="26"/>
      <c r="F452" s="26"/>
      <c r="G452" s="26"/>
      <c r="H452" s="26"/>
      <c r="I452" s="26"/>
      <c r="J452" s="26"/>
    </row>
    <row r="453" spans="1:10" x14ac:dyDescent="0.25">
      <c r="A453" s="29" t="s">
        <v>62</v>
      </c>
      <c r="B453" s="29" t="s">
        <v>168</v>
      </c>
      <c r="C453" s="37">
        <f t="shared" si="5"/>
        <v>216.60000000000008</v>
      </c>
      <c r="D453" s="26" t="s">
        <v>433</v>
      </c>
      <c r="E453" s="26"/>
      <c r="F453" s="26"/>
      <c r="G453" s="26"/>
      <c r="H453" s="26"/>
      <c r="I453" s="26"/>
      <c r="J453" s="26"/>
    </row>
    <row r="454" spans="1:10" x14ac:dyDescent="0.25">
      <c r="A454" s="29" t="s">
        <v>88</v>
      </c>
      <c r="B454" s="29" t="s">
        <v>347</v>
      </c>
      <c r="C454" s="37">
        <f t="shared" si="5"/>
        <v>64.662443658339072</v>
      </c>
      <c r="D454" s="26" t="s">
        <v>433</v>
      </c>
      <c r="E454" s="26"/>
      <c r="F454" s="26"/>
      <c r="G454" s="26"/>
      <c r="H454" s="26"/>
      <c r="I454" s="26"/>
      <c r="J454" s="26"/>
    </row>
    <row r="455" spans="1:10" x14ac:dyDescent="0.25">
      <c r="A455" s="29" t="s">
        <v>144</v>
      </c>
      <c r="B455" s="29" t="s">
        <v>347</v>
      </c>
      <c r="C455" s="37">
        <f t="shared" si="5"/>
        <v>185.83636363636361</v>
      </c>
      <c r="D455" s="26" t="s">
        <v>433</v>
      </c>
      <c r="E455" s="26"/>
      <c r="F455" s="26"/>
      <c r="G455" s="26"/>
      <c r="H455" s="26"/>
      <c r="I455" s="26"/>
      <c r="J455" s="26"/>
    </row>
    <row r="456" spans="1:10" x14ac:dyDescent="0.25">
      <c r="A456" s="29" t="s">
        <v>347</v>
      </c>
      <c r="B456" s="29" t="s">
        <v>144</v>
      </c>
      <c r="C456" s="37">
        <f t="shared" si="5"/>
        <v>626.1018181818182</v>
      </c>
      <c r="D456" s="26" t="s">
        <v>433</v>
      </c>
      <c r="E456" s="26"/>
      <c r="F456" s="26"/>
      <c r="G456" s="26"/>
      <c r="H456" s="26"/>
      <c r="I456" s="26"/>
      <c r="J456" s="26"/>
    </row>
    <row r="457" spans="1:10" x14ac:dyDescent="0.25">
      <c r="A457" s="29" t="s">
        <v>42</v>
      </c>
      <c r="B457" s="29" t="s">
        <v>288</v>
      </c>
      <c r="C457" s="37">
        <f t="shared" si="5"/>
        <v>213</v>
      </c>
      <c r="D457" s="26" t="s">
        <v>433</v>
      </c>
      <c r="E457" s="26"/>
      <c r="F457" s="26"/>
      <c r="G457" s="26"/>
      <c r="H457" s="26"/>
      <c r="I457" s="26"/>
      <c r="J457" s="26"/>
    </row>
    <row r="458" spans="1:10" x14ac:dyDescent="0.25">
      <c r="A458" s="29" t="s">
        <v>347</v>
      </c>
      <c r="B458" s="29" t="s">
        <v>135</v>
      </c>
      <c r="C458" s="37">
        <f t="shared" ref="C458:C489" si="6">C282/H282</f>
        <v>695.22</v>
      </c>
      <c r="D458" s="26" t="s">
        <v>433</v>
      </c>
      <c r="E458" s="26"/>
      <c r="F458" s="26"/>
      <c r="G458" s="26"/>
      <c r="H458" s="26"/>
      <c r="I458" s="26"/>
      <c r="J458" s="26"/>
    </row>
    <row r="459" spans="1:10" x14ac:dyDescent="0.25">
      <c r="A459" s="29" t="s">
        <v>135</v>
      </c>
      <c r="B459" s="29" t="s">
        <v>347</v>
      </c>
      <c r="C459" s="37">
        <f t="shared" si="6"/>
        <v>1286.1153846153848</v>
      </c>
      <c r="D459" s="26" t="s">
        <v>433</v>
      </c>
      <c r="E459" s="26"/>
      <c r="F459" s="26"/>
      <c r="G459" s="26"/>
      <c r="H459" s="26"/>
      <c r="I459" s="26"/>
      <c r="J459" s="26"/>
    </row>
    <row r="460" spans="1:10" x14ac:dyDescent="0.25">
      <c r="A460" s="29" t="s">
        <v>136</v>
      </c>
      <c r="B460" s="29" t="s">
        <v>347</v>
      </c>
      <c r="C460" s="37">
        <f t="shared" si="6"/>
        <v>389.4306666666667</v>
      </c>
      <c r="D460" s="26" t="s">
        <v>433</v>
      </c>
      <c r="E460" s="26"/>
      <c r="F460" s="26"/>
      <c r="G460" s="26"/>
      <c r="H460" s="26"/>
      <c r="I460" s="26"/>
      <c r="J460" s="26"/>
    </row>
    <row r="461" spans="1:10" x14ac:dyDescent="0.25">
      <c r="A461" s="29" t="s">
        <v>347</v>
      </c>
      <c r="B461" s="29" t="s">
        <v>136</v>
      </c>
      <c r="C461" s="37">
        <f t="shared" si="6"/>
        <v>438.67733333333331</v>
      </c>
      <c r="D461" s="26" t="s">
        <v>433</v>
      </c>
      <c r="E461" s="26"/>
      <c r="F461" s="26"/>
      <c r="G461" s="26"/>
      <c r="H461" s="26"/>
      <c r="I461" s="26"/>
      <c r="J461" s="26"/>
    </row>
    <row r="462" spans="1:10" x14ac:dyDescent="0.25">
      <c r="A462" s="29" t="s">
        <v>347</v>
      </c>
      <c r="B462" s="29" t="s">
        <v>139</v>
      </c>
      <c r="C462" s="37">
        <f t="shared" si="6"/>
        <v>201.03263157894733</v>
      </c>
      <c r="D462" s="26" t="s">
        <v>433</v>
      </c>
      <c r="E462" s="26"/>
      <c r="F462" s="26"/>
      <c r="G462" s="26"/>
      <c r="H462" s="26"/>
      <c r="I462" s="26"/>
      <c r="J462" s="26"/>
    </row>
    <row r="463" spans="1:10" x14ac:dyDescent="0.25">
      <c r="A463" s="29" t="s">
        <v>139</v>
      </c>
      <c r="B463" s="29" t="s">
        <v>347</v>
      </c>
      <c r="C463" s="37">
        <f t="shared" si="6"/>
        <v>420.39473684210526</v>
      </c>
      <c r="D463" s="26" t="s">
        <v>433</v>
      </c>
      <c r="E463" s="26"/>
      <c r="F463" s="26"/>
      <c r="G463" s="26"/>
      <c r="H463" s="26"/>
      <c r="I463" s="26"/>
      <c r="J463" s="26"/>
    </row>
    <row r="464" spans="1:10" x14ac:dyDescent="0.25">
      <c r="A464" s="29" t="s">
        <v>136</v>
      </c>
      <c r="B464" s="29" t="s">
        <v>106</v>
      </c>
      <c r="C464" s="37">
        <f t="shared" si="6"/>
        <v>149.36379999999997</v>
      </c>
      <c r="D464" s="26" t="s">
        <v>433</v>
      </c>
      <c r="E464" s="26"/>
      <c r="F464" s="26"/>
      <c r="G464" s="26"/>
      <c r="H464" s="26"/>
      <c r="I464" s="26"/>
      <c r="J464" s="26"/>
    </row>
    <row r="465" spans="1:10" x14ac:dyDescent="0.25">
      <c r="A465" s="29" t="s">
        <v>136</v>
      </c>
      <c r="B465" s="29" t="s">
        <v>185</v>
      </c>
      <c r="C465" s="37">
        <f t="shared" si="6"/>
        <v>633.26033333333339</v>
      </c>
      <c r="D465" s="26" t="s">
        <v>433</v>
      </c>
      <c r="E465" s="26"/>
      <c r="F465" s="26"/>
      <c r="G465" s="26"/>
      <c r="H465" s="26"/>
      <c r="I465" s="26"/>
      <c r="J465" s="26"/>
    </row>
    <row r="466" spans="1:10" x14ac:dyDescent="0.25">
      <c r="A466" s="29" t="s">
        <v>136</v>
      </c>
      <c r="B466" s="29" t="s">
        <v>265</v>
      </c>
      <c r="C466" s="37">
        <f t="shared" si="6"/>
        <v>87.682200000000009</v>
      </c>
      <c r="D466" s="26" t="s">
        <v>433</v>
      </c>
      <c r="E466" s="26"/>
      <c r="F466" s="26"/>
      <c r="G466" s="26"/>
      <c r="H466" s="26"/>
      <c r="I466" s="26"/>
      <c r="J466" s="26"/>
    </row>
    <row r="467" spans="1:10" x14ac:dyDescent="0.25">
      <c r="A467" s="29" t="s">
        <v>135</v>
      </c>
      <c r="B467" s="29" t="s">
        <v>185</v>
      </c>
      <c r="C467" s="37">
        <f t="shared" si="6"/>
        <v>1129.3519999999999</v>
      </c>
      <c r="D467" s="26" t="s">
        <v>433</v>
      </c>
      <c r="E467" s="26"/>
      <c r="F467" s="26"/>
      <c r="G467" s="26"/>
      <c r="H467" s="26"/>
      <c r="I467" s="26"/>
      <c r="J467" s="26"/>
    </row>
    <row r="468" spans="1:10" x14ac:dyDescent="0.25">
      <c r="A468" s="29" t="s">
        <v>135</v>
      </c>
      <c r="B468" s="29" t="s">
        <v>106</v>
      </c>
      <c r="C468" s="37">
        <f t="shared" si="6"/>
        <v>588.28279077244599</v>
      </c>
      <c r="D468" s="26" t="s">
        <v>433</v>
      </c>
      <c r="E468" s="26"/>
      <c r="F468" s="26"/>
      <c r="G468" s="26"/>
      <c r="H468" s="26"/>
      <c r="I468" s="26"/>
      <c r="J468" s="26"/>
    </row>
    <row r="469" spans="1:10" x14ac:dyDescent="0.25">
      <c r="A469" s="29" t="s">
        <v>135</v>
      </c>
      <c r="B469" s="29" t="s">
        <v>265</v>
      </c>
      <c r="C469" s="37">
        <f t="shared" si="6"/>
        <v>423.50699999999995</v>
      </c>
      <c r="D469" s="26" t="s">
        <v>433</v>
      </c>
      <c r="E469" s="26"/>
      <c r="F469" s="26"/>
      <c r="G469" s="26"/>
      <c r="H469" s="26"/>
      <c r="I469" s="26"/>
      <c r="J469" s="26"/>
    </row>
    <row r="470" spans="1:10" x14ac:dyDescent="0.25">
      <c r="A470" s="29" t="s">
        <v>299</v>
      </c>
      <c r="B470" s="29" t="s">
        <v>146</v>
      </c>
      <c r="C470" s="37">
        <f t="shared" si="6"/>
        <v>3845.9208333333336</v>
      </c>
      <c r="D470" s="26" t="s">
        <v>433</v>
      </c>
      <c r="E470" s="26"/>
      <c r="F470" s="26"/>
      <c r="G470" s="26"/>
      <c r="H470" s="26"/>
      <c r="I470" s="26"/>
      <c r="J470" s="26"/>
    </row>
    <row r="471" spans="1:10" x14ac:dyDescent="0.25">
      <c r="A471" s="29" t="s">
        <v>146</v>
      </c>
      <c r="B471" s="29" t="s">
        <v>294</v>
      </c>
      <c r="C471" s="37">
        <f t="shared" si="6"/>
        <v>1538.3683333333333</v>
      </c>
      <c r="D471" s="26" t="s">
        <v>433</v>
      </c>
      <c r="E471" s="26"/>
      <c r="F471" s="26"/>
      <c r="G471" s="26"/>
      <c r="H471" s="26"/>
      <c r="I471" s="26"/>
      <c r="J471" s="26"/>
    </row>
    <row r="472" spans="1:10" x14ac:dyDescent="0.25">
      <c r="A472" s="29" t="s">
        <v>146</v>
      </c>
      <c r="B472" s="29" t="s">
        <v>295</v>
      </c>
      <c r="C472" s="37">
        <f t="shared" si="6"/>
        <v>1538.3683333333333</v>
      </c>
      <c r="D472" s="26" t="s">
        <v>433</v>
      </c>
      <c r="E472" s="26"/>
      <c r="F472" s="26"/>
      <c r="G472" s="26"/>
      <c r="H472" s="26"/>
      <c r="I472" s="26"/>
      <c r="J472" s="26"/>
    </row>
    <row r="473" spans="1:10" x14ac:dyDescent="0.25">
      <c r="A473" s="29" t="s">
        <v>146</v>
      </c>
      <c r="B473" s="29" t="s">
        <v>292</v>
      </c>
      <c r="C473" s="37">
        <f t="shared" si="6"/>
        <v>769.18416666666667</v>
      </c>
      <c r="D473" s="26" t="s">
        <v>433</v>
      </c>
      <c r="E473" s="26"/>
      <c r="F473" s="26"/>
      <c r="G473" s="26"/>
      <c r="H473" s="26"/>
      <c r="I473" s="26"/>
      <c r="J473" s="26"/>
    </row>
    <row r="474" spans="1:10" x14ac:dyDescent="0.25">
      <c r="A474" s="26" t="s">
        <v>53</v>
      </c>
      <c r="B474" s="29" t="s">
        <v>347</v>
      </c>
      <c r="C474" s="37">
        <f t="shared" si="6"/>
        <v>1319.976276666667</v>
      </c>
      <c r="D474" s="26" t="s">
        <v>433</v>
      </c>
      <c r="E474" s="26"/>
      <c r="F474" s="26"/>
      <c r="G474" s="26"/>
      <c r="H474" s="26"/>
      <c r="I474" s="26"/>
      <c r="J474" s="26"/>
    </row>
    <row r="475" spans="1:10" x14ac:dyDescent="0.25">
      <c r="A475" s="26" t="s">
        <v>295</v>
      </c>
      <c r="B475" s="29" t="s">
        <v>53</v>
      </c>
      <c r="C475" s="37">
        <f t="shared" si="6"/>
        <v>2580.2793333333334</v>
      </c>
      <c r="D475" s="26" t="s">
        <v>433</v>
      </c>
      <c r="E475" s="26"/>
      <c r="F475" s="26"/>
      <c r="G475" s="26"/>
      <c r="H475" s="26"/>
      <c r="I475" s="26"/>
      <c r="J475" s="26"/>
    </row>
    <row r="476" spans="1:10" x14ac:dyDescent="0.25">
      <c r="A476" s="29" t="s">
        <v>53</v>
      </c>
      <c r="B476" s="29" t="s">
        <v>289</v>
      </c>
      <c r="C476" s="37">
        <f t="shared" si="6"/>
        <v>882.2</v>
      </c>
      <c r="D476" s="26" t="s">
        <v>433</v>
      </c>
      <c r="E476" s="26"/>
      <c r="F476" s="26"/>
      <c r="G476" s="26"/>
      <c r="H476" s="26"/>
      <c r="I476" s="26"/>
      <c r="J476" s="26"/>
    </row>
    <row r="477" spans="1:10" x14ac:dyDescent="0.25">
      <c r="A477" s="29" t="s">
        <v>50</v>
      </c>
      <c r="B477" s="29" t="s">
        <v>289</v>
      </c>
      <c r="C477" s="37">
        <f t="shared" si="6"/>
        <v>836.65228645383945</v>
      </c>
      <c r="D477" s="26" t="s">
        <v>433</v>
      </c>
      <c r="E477" s="26"/>
      <c r="F477" s="26"/>
      <c r="G477" s="26"/>
      <c r="H477" s="26"/>
      <c r="I477" s="26"/>
      <c r="J477" s="26"/>
    </row>
    <row r="478" spans="1:10" x14ac:dyDescent="0.25">
      <c r="A478" s="29" t="s">
        <v>106</v>
      </c>
      <c r="B478" s="29" t="s">
        <v>105</v>
      </c>
      <c r="C478" s="37">
        <f t="shared" si="6"/>
        <v>1188.34286686525</v>
      </c>
      <c r="D478" s="26" t="s">
        <v>433</v>
      </c>
      <c r="E478" s="26"/>
      <c r="F478" s="26"/>
      <c r="G478" s="26"/>
      <c r="H478" s="26"/>
      <c r="I478" s="26"/>
      <c r="J478" s="26"/>
    </row>
    <row r="479" spans="1:10" x14ac:dyDescent="0.25">
      <c r="A479" s="29" t="s">
        <v>302</v>
      </c>
      <c r="B479" s="29" t="s">
        <v>150</v>
      </c>
      <c r="C479" s="37">
        <f t="shared" si="6"/>
        <v>737.40000000000009</v>
      </c>
      <c r="D479" s="26" t="s">
        <v>433</v>
      </c>
      <c r="E479" s="26"/>
      <c r="F479" s="26"/>
      <c r="G479" s="26"/>
      <c r="H479" s="26"/>
      <c r="I479" s="26"/>
      <c r="J479" s="26"/>
    </row>
    <row r="480" spans="1:10" x14ac:dyDescent="0.25">
      <c r="A480" s="29" t="s">
        <v>150</v>
      </c>
      <c r="B480" s="29" t="s">
        <v>295</v>
      </c>
      <c r="C480" s="37">
        <f t="shared" si="6"/>
        <v>502.36099999999999</v>
      </c>
      <c r="D480" s="26" t="s">
        <v>433</v>
      </c>
      <c r="E480" s="26"/>
      <c r="F480" s="26"/>
      <c r="G480" s="26"/>
      <c r="H480" s="26"/>
      <c r="I480" s="26"/>
      <c r="J480" s="26"/>
    </row>
    <row r="481" spans="1:10" x14ac:dyDescent="0.25">
      <c r="A481" s="29" t="s">
        <v>150</v>
      </c>
      <c r="B481" s="29" t="s">
        <v>294</v>
      </c>
      <c r="C481" s="37">
        <f t="shared" si="6"/>
        <v>234.64500000000001</v>
      </c>
      <c r="D481" s="26" t="s">
        <v>433</v>
      </c>
      <c r="E481" s="26"/>
      <c r="F481" s="26"/>
      <c r="G481" s="26"/>
      <c r="H481" s="26"/>
      <c r="I481" s="26"/>
      <c r="J481" s="26"/>
    </row>
    <row r="482" spans="1:10" x14ac:dyDescent="0.25">
      <c r="A482" s="29" t="s">
        <v>179</v>
      </c>
      <c r="B482" s="29" t="s">
        <v>117</v>
      </c>
      <c r="C482" s="37">
        <f t="shared" si="6"/>
        <v>1032.656688573685</v>
      </c>
      <c r="D482" s="26" t="s">
        <v>433</v>
      </c>
      <c r="E482" s="26"/>
      <c r="F482" s="26"/>
      <c r="G482" s="26"/>
      <c r="H482" s="26"/>
      <c r="I482" s="26"/>
      <c r="J482" s="26"/>
    </row>
    <row r="483" spans="1:10" x14ac:dyDescent="0.25">
      <c r="A483" s="29" t="s">
        <v>288</v>
      </c>
      <c r="B483" s="29" t="s">
        <v>117</v>
      </c>
      <c r="C483" s="37">
        <f t="shared" si="6"/>
        <v>466.96258386925905</v>
      </c>
      <c r="D483" s="26" t="s">
        <v>433</v>
      </c>
      <c r="E483" s="26"/>
      <c r="F483" s="26"/>
      <c r="G483" s="26"/>
      <c r="H483" s="26"/>
      <c r="I483" s="26"/>
      <c r="J483" s="26"/>
    </row>
    <row r="484" spans="1:10" x14ac:dyDescent="0.25">
      <c r="A484" s="29" t="s">
        <v>170</v>
      </c>
      <c r="B484" s="26" t="s">
        <v>158</v>
      </c>
      <c r="C484" s="37">
        <f t="shared" si="6"/>
        <v>3975.520740236153</v>
      </c>
      <c r="D484" s="26" t="s">
        <v>433</v>
      </c>
      <c r="E484" s="26"/>
      <c r="F484" s="26"/>
      <c r="G484" s="26"/>
      <c r="H484" s="26"/>
      <c r="I484" s="26"/>
      <c r="J484" s="26"/>
    </row>
    <row r="485" spans="1:10" x14ac:dyDescent="0.25">
      <c r="A485" s="29" t="s">
        <v>170</v>
      </c>
      <c r="B485" s="29" t="s">
        <v>157</v>
      </c>
      <c r="C485" s="37">
        <f t="shared" si="6"/>
        <v>5461.0000000000009</v>
      </c>
      <c r="D485" s="26" t="s">
        <v>433</v>
      </c>
      <c r="E485" s="26"/>
      <c r="F485" s="26"/>
      <c r="G485" s="26"/>
      <c r="H485" s="26"/>
      <c r="I485" s="26"/>
      <c r="J485" s="26"/>
    </row>
    <row r="486" spans="1:10" x14ac:dyDescent="0.25">
      <c r="A486" s="29" t="s">
        <v>29</v>
      </c>
      <c r="B486" s="29" t="s">
        <v>174</v>
      </c>
      <c r="C486" s="37">
        <f t="shared" si="6"/>
        <v>51000.000000000007</v>
      </c>
      <c r="D486" s="26" t="s">
        <v>433</v>
      </c>
      <c r="E486" s="26"/>
      <c r="F486" s="26"/>
      <c r="G486" s="26"/>
      <c r="H486" s="26"/>
      <c r="I486" s="26"/>
      <c r="J486" s="26"/>
    </row>
    <row r="487" spans="1:10" x14ac:dyDescent="0.25">
      <c r="A487" s="29" t="s">
        <v>29</v>
      </c>
      <c r="B487" s="29" t="s">
        <v>173</v>
      </c>
      <c r="C487" s="37">
        <f t="shared" si="6"/>
        <v>11399.999999999998</v>
      </c>
      <c r="D487" s="26" t="s">
        <v>433</v>
      </c>
      <c r="E487" s="26"/>
      <c r="F487" s="26"/>
      <c r="G487" s="26"/>
      <c r="H487" s="26"/>
      <c r="I487" s="26"/>
      <c r="J487" s="26"/>
    </row>
    <row r="488" spans="1:10" x14ac:dyDescent="0.25">
      <c r="A488" s="29" t="s">
        <v>172</v>
      </c>
      <c r="B488" s="29" t="s">
        <v>29</v>
      </c>
      <c r="C488" s="37">
        <f t="shared" si="6"/>
        <v>87800</v>
      </c>
      <c r="D488" s="26" t="s">
        <v>433</v>
      </c>
      <c r="E488" s="26"/>
      <c r="F488" s="26"/>
      <c r="G488" s="26"/>
      <c r="H488" s="26"/>
      <c r="I488" s="26"/>
      <c r="J488" s="26"/>
    </row>
    <row r="489" spans="1:10" x14ac:dyDescent="0.25">
      <c r="A489" s="29" t="s">
        <v>175</v>
      </c>
      <c r="B489" s="29" t="s">
        <v>33</v>
      </c>
      <c r="C489" s="37">
        <f t="shared" si="6"/>
        <v>264000</v>
      </c>
      <c r="D489" s="26" t="s">
        <v>433</v>
      </c>
      <c r="E489" s="26"/>
      <c r="F489" s="26"/>
      <c r="G489" s="26"/>
      <c r="H489" s="26"/>
      <c r="I489" s="26"/>
      <c r="J489" s="26"/>
    </row>
    <row r="490" spans="1:10" x14ac:dyDescent="0.25">
      <c r="A490" s="29" t="s">
        <v>175</v>
      </c>
      <c r="B490" s="29" t="s">
        <v>350</v>
      </c>
      <c r="C490" s="37">
        <f t="shared" ref="C490:C521" si="7">C314/H314</f>
        <v>128000</v>
      </c>
      <c r="D490" s="26" t="s">
        <v>433</v>
      </c>
      <c r="E490" s="26"/>
      <c r="F490" s="26"/>
      <c r="G490" s="26"/>
      <c r="H490" s="26"/>
      <c r="I490" s="26"/>
      <c r="J490" s="26"/>
    </row>
    <row r="491" spans="1:10" x14ac:dyDescent="0.25">
      <c r="A491" s="29" t="s">
        <v>175</v>
      </c>
      <c r="B491" s="29" t="s">
        <v>29</v>
      </c>
      <c r="C491" s="37">
        <f t="shared" si="7"/>
        <v>2800000.0000000005</v>
      </c>
      <c r="D491" s="26" t="s">
        <v>433</v>
      </c>
      <c r="E491" s="26"/>
      <c r="F491" s="26"/>
      <c r="G491" s="26"/>
      <c r="H491" s="26"/>
      <c r="I491" s="26"/>
      <c r="J491" s="26"/>
    </row>
    <row r="492" spans="1:10" x14ac:dyDescent="0.25">
      <c r="A492" s="29" t="s">
        <v>158</v>
      </c>
      <c r="B492" s="29" t="s">
        <v>266</v>
      </c>
      <c r="C492" s="37">
        <f t="shared" si="7"/>
        <v>4174.1823675620417</v>
      </c>
      <c r="D492" s="26" t="s">
        <v>433</v>
      </c>
      <c r="E492" s="26"/>
      <c r="F492" s="26"/>
      <c r="G492" s="26"/>
      <c r="H492" s="26"/>
      <c r="I492" s="26"/>
      <c r="J492" s="26"/>
    </row>
    <row r="493" spans="1:10" x14ac:dyDescent="0.25">
      <c r="A493" s="29" t="s">
        <v>157</v>
      </c>
      <c r="B493" s="29" t="s">
        <v>266</v>
      </c>
      <c r="C493" s="37">
        <f t="shared" si="7"/>
        <v>46869.028768959695</v>
      </c>
      <c r="D493" s="26" t="s">
        <v>433</v>
      </c>
      <c r="E493" s="26"/>
      <c r="F493" s="26"/>
      <c r="G493" s="26"/>
      <c r="H493" s="26"/>
      <c r="I493" s="26"/>
      <c r="J493" s="26"/>
    </row>
    <row r="494" spans="1:10" x14ac:dyDescent="0.25">
      <c r="A494" s="29" t="s">
        <v>276</v>
      </c>
      <c r="B494" s="29" t="s">
        <v>115</v>
      </c>
      <c r="C494" s="37">
        <f t="shared" si="7"/>
        <v>1523.0769230769231</v>
      </c>
      <c r="D494" s="26" t="s">
        <v>433</v>
      </c>
      <c r="E494" s="26"/>
      <c r="F494" s="26"/>
      <c r="G494" s="26"/>
      <c r="H494" s="26"/>
      <c r="I494" s="26"/>
      <c r="J494" s="26"/>
    </row>
    <row r="495" spans="1:10" x14ac:dyDescent="0.25">
      <c r="A495" s="29" t="s">
        <v>35</v>
      </c>
      <c r="B495" s="29" t="s">
        <v>304</v>
      </c>
      <c r="C495" s="37">
        <f t="shared" si="7"/>
        <v>32337.839810595906</v>
      </c>
      <c r="D495" s="26" t="s">
        <v>433</v>
      </c>
      <c r="E495" s="26"/>
      <c r="F495" s="26"/>
      <c r="G495" s="26"/>
      <c r="H495" s="26"/>
      <c r="I495" s="26"/>
      <c r="J495" s="26"/>
    </row>
    <row r="496" spans="1:10" x14ac:dyDescent="0.25">
      <c r="A496" s="29" t="s">
        <v>284</v>
      </c>
      <c r="B496" s="29" t="s">
        <v>157</v>
      </c>
      <c r="C496" s="37">
        <f t="shared" si="7"/>
        <v>6999.9999999999991</v>
      </c>
      <c r="D496" s="26" t="s">
        <v>433</v>
      </c>
      <c r="E496" s="26"/>
      <c r="F496" s="26"/>
      <c r="G496" s="26"/>
      <c r="H496" s="26"/>
      <c r="I496" s="26"/>
      <c r="J496" s="26"/>
    </row>
    <row r="497" spans="1:10" x14ac:dyDescent="0.25">
      <c r="A497" s="29" t="s">
        <v>304</v>
      </c>
      <c r="B497" s="29" t="s">
        <v>157</v>
      </c>
      <c r="C497" s="37">
        <f t="shared" si="7"/>
        <v>32337.839810595906</v>
      </c>
      <c r="D497" s="26" t="s">
        <v>433</v>
      </c>
      <c r="E497" s="26"/>
      <c r="F497" s="26"/>
      <c r="G497" s="26"/>
      <c r="H497" s="26"/>
      <c r="I497" s="26"/>
      <c r="J497" s="26"/>
    </row>
    <row r="498" spans="1:10" x14ac:dyDescent="0.25">
      <c r="A498" s="29" t="s">
        <v>117</v>
      </c>
      <c r="B498" s="29" t="s">
        <v>181</v>
      </c>
      <c r="C498" s="37">
        <f t="shared" si="7"/>
        <v>1498.8596333333335</v>
      </c>
      <c r="D498" s="26" t="s">
        <v>433</v>
      </c>
      <c r="E498" s="26"/>
      <c r="F498" s="26"/>
      <c r="G498" s="26"/>
      <c r="H498" s="26"/>
      <c r="I498" s="26"/>
      <c r="J498" s="26"/>
    </row>
    <row r="499" spans="1:10" x14ac:dyDescent="0.25">
      <c r="A499" s="29" t="s">
        <v>117</v>
      </c>
      <c r="B499" s="29" t="s">
        <v>276</v>
      </c>
      <c r="C499" s="37">
        <f t="shared" si="7"/>
        <v>1523.0769230769231</v>
      </c>
      <c r="D499" s="26" t="s">
        <v>433</v>
      </c>
      <c r="E499" s="26"/>
      <c r="F499" s="26"/>
      <c r="G499" s="26"/>
      <c r="H499" s="26"/>
      <c r="I499" s="26"/>
      <c r="J499" s="26"/>
    </row>
    <row r="500" spans="1:10" x14ac:dyDescent="0.25">
      <c r="A500" s="29" t="s">
        <v>300</v>
      </c>
      <c r="B500" s="29" t="s">
        <v>148</v>
      </c>
      <c r="C500" s="37">
        <f t="shared" si="7"/>
        <v>1705.2750000000001</v>
      </c>
      <c r="D500" s="26" t="s">
        <v>433</v>
      </c>
      <c r="E500" s="26"/>
      <c r="F500" s="26"/>
      <c r="G500" s="26"/>
      <c r="H500" s="26"/>
      <c r="I500" s="26"/>
      <c r="J500" s="26"/>
    </row>
    <row r="501" spans="1:10" x14ac:dyDescent="0.25">
      <c r="A501" s="29" t="s">
        <v>148</v>
      </c>
      <c r="B501" s="29" t="s">
        <v>292</v>
      </c>
      <c r="C501" s="37">
        <f t="shared" si="7"/>
        <v>152.80833333333337</v>
      </c>
      <c r="D501" s="26" t="s">
        <v>433</v>
      </c>
      <c r="E501" s="26"/>
      <c r="F501" s="26"/>
      <c r="G501" s="26"/>
      <c r="H501" s="26"/>
      <c r="I501" s="26"/>
      <c r="J501" s="26"/>
    </row>
    <row r="502" spans="1:10" x14ac:dyDescent="0.25">
      <c r="A502" s="29" t="s">
        <v>148</v>
      </c>
      <c r="B502" s="29" t="s">
        <v>294</v>
      </c>
      <c r="C502" s="37">
        <f t="shared" si="7"/>
        <v>881.83333333333348</v>
      </c>
      <c r="D502" s="26" t="s">
        <v>433</v>
      </c>
      <c r="E502" s="26"/>
      <c r="F502" s="26"/>
      <c r="G502" s="26"/>
      <c r="H502" s="26"/>
      <c r="I502" s="26"/>
      <c r="J502" s="26"/>
    </row>
    <row r="503" spans="1:10" x14ac:dyDescent="0.25">
      <c r="A503" s="29" t="s">
        <v>148</v>
      </c>
      <c r="B503" s="26" t="s">
        <v>295</v>
      </c>
      <c r="C503" s="37">
        <f t="shared" si="7"/>
        <v>539.55000000000007</v>
      </c>
      <c r="D503" s="26" t="s">
        <v>433</v>
      </c>
      <c r="E503" s="26"/>
      <c r="F503" s="26"/>
      <c r="G503" s="26"/>
      <c r="H503" s="26"/>
      <c r="I503" s="26"/>
      <c r="J503" s="26"/>
    </row>
    <row r="504" spans="1:10" x14ac:dyDescent="0.25">
      <c r="A504" s="29" t="s">
        <v>148</v>
      </c>
      <c r="B504" s="29" t="s">
        <v>347</v>
      </c>
      <c r="C504" s="37">
        <f t="shared" si="7"/>
        <v>444.58333333333337</v>
      </c>
      <c r="D504" s="26" t="s">
        <v>433</v>
      </c>
      <c r="E504" s="26"/>
      <c r="F504" s="26"/>
      <c r="G504" s="26"/>
      <c r="H504" s="26"/>
      <c r="I504" s="26"/>
      <c r="J504" s="26"/>
    </row>
    <row r="505" spans="1:10" x14ac:dyDescent="0.25">
      <c r="A505" s="29" t="s">
        <v>148</v>
      </c>
      <c r="B505" s="29" t="s">
        <v>293</v>
      </c>
      <c r="C505" s="37">
        <f t="shared" si="7"/>
        <v>53.44166666666667</v>
      </c>
      <c r="D505" s="26" t="s">
        <v>433</v>
      </c>
      <c r="E505" s="26"/>
      <c r="F505" s="26"/>
      <c r="G505" s="26"/>
      <c r="H505" s="26"/>
      <c r="I505" s="26"/>
      <c r="J505" s="26"/>
    </row>
    <row r="506" spans="1:10" x14ac:dyDescent="0.25">
      <c r="A506" s="29" t="s">
        <v>58</v>
      </c>
      <c r="B506" s="29" t="s">
        <v>185</v>
      </c>
      <c r="C506" s="37">
        <f t="shared" si="7"/>
        <v>805.99999999999989</v>
      </c>
      <c r="D506" s="26" t="s">
        <v>433</v>
      </c>
      <c r="E506" s="26"/>
      <c r="F506" s="26"/>
      <c r="G506" s="26"/>
      <c r="H506" s="26"/>
      <c r="I506" s="26"/>
      <c r="J506" s="26"/>
    </row>
    <row r="507" spans="1:10" x14ac:dyDescent="0.25">
      <c r="A507" s="29" t="s">
        <v>62</v>
      </c>
      <c r="B507" s="29" t="s">
        <v>185</v>
      </c>
      <c r="C507" s="37">
        <f t="shared" si="7"/>
        <v>5826.5109999999995</v>
      </c>
      <c r="D507" s="26" t="s">
        <v>433</v>
      </c>
      <c r="E507" s="26"/>
      <c r="F507" s="26"/>
      <c r="G507" s="26"/>
      <c r="H507" s="26"/>
      <c r="I507" s="26"/>
      <c r="J507" s="26"/>
    </row>
    <row r="508" spans="1:10" x14ac:dyDescent="0.25">
      <c r="A508" s="29" t="s">
        <v>347</v>
      </c>
      <c r="B508" s="29" t="s">
        <v>115</v>
      </c>
      <c r="C508" s="37">
        <f t="shared" si="7"/>
        <v>663.93999999999994</v>
      </c>
      <c r="D508" s="26" t="s">
        <v>433</v>
      </c>
      <c r="E508" s="26"/>
      <c r="F508" s="26"/>
      <c r="G508" s="26"/>
      <c r="H508" s="26"/>
      <c r="I508" s="26"/>
      <c r="J508" s="26"/>
    </row>
    <row r="509" spans="1:10" x14ac:dyDescent="0.25">
      <c r="A509" s="26" t="s">
        <v>115</v>
      </c>
      <c r="B509" s="26" t="s">
        <v>347</v>
      </c>
      <c r="C509" s="37">
        <f t="shared" si="7"/>
        <v>121.64</v>
      </c>
      <c r="D509" s="26" t="s">
        <v>433</v>
      </c>
      <c r="E509" s="26"/>
      <c r="F509" s="26"/>
      <c r="G509" s="26"/>
      <c r="H509" s="26"/>
      <c r="I509" s="26"/>
      <c r="J509" s="26"/>
    </row>
    <row r="510" spans="1:10" x14ac:dyDescent="0.25">
      <c r="A510" s="26" t="s">
        <v>347</v>
      </c>
      <c r="B510" s="26" t="s">
        <v>58</v>
      </c>
      <c r="C510" s="37">
        <f t="shared" si="7"/>
        <v>144.94257080252481</v>
      </c>
      <c r="D510" s="26" t="s">
        <v>433</v>
      </c>
      <c r="E510" s="26"/>
      <c r="F510" s="26"/>
      <c r="G510" s="26"/>
      <c r="H510" s="26"/>
      <c r="I510" s="26"/>
      <c r="J510" s="26"/>
    </row>
    <row r="511" spans="1:10" x14ac:dyDescent="0.25">
      <c r="A511" s="26" t="s">
        <v>58</v>
      </c>
      <c r="B511" s="26" t="s">
        <v>347</v>
      </c>
      <c r="C511" s="37">
        <f t="shared" si="7"/>
        <v>576.04687153692828</v>
      </c>
      <c r="D511" s="26" t="s">
        <v>433</v>
      </c>
      <c r="E511" s="26"/>
      <c r="F511" s="26"/>
      <c r="G511" s="26"/>
      <c r="H511" s="26"/>
      <c r="I511" s="26"/>
      <c r="J511" s="26"/>
    </row>
    <row r="512" spans="1:10" x14ac:dyDescent="0.25">
      <c r="A512" s="26" t="s">
        <v>347</v>
      </c>
      <c r="B512" s="26" t="s">
        <v>62</v>
      </c>
      <c r="C512" s="37">
        <f t="shared" si="7"/>
        <v>3280.654147468561</v>
      </c>
      <c r="D512" s="26" t="s">
        <v>433</v>
      </c>
      <c r="E512" s="26"/>
      <c r="F512" s="26"/>
      <c r="G512" s="26"/>
      <c r="H512" s="26"/>
      <c r="I512" s="26"/>
      <c r="J512" s="26"/>
    </row>
    <row r="513" spans="1:10" x14ac:dyDescent="0.25">
      <c r="A513" s="26" t="s">
        <v>62</v>
      </c>
      <c r="B513" s="26" t="s">
        <v>347</v>
      </c>
      <c r="C513" s="37">
        <f t="shared" si="7"/>
        <v>1196.1635594727898</v>
      </c>
      <c r="D513" s="26" t="s">
        <v>433</v>
      </c>
      <c r="E513" s="26"/>
      <c r="F513" s="26"/>
      <c r="G513" s="26"/>
      <c r="H513" s="26"/>
      <c r="I513" s="26"/>
      <c r="J513" s="26"/>
    </row>
    <row r="514" spans="1:10" x14ac:dyDescent="0.25">
      <c r="A514" s="26" t="s">
        <v>347</v>
      </c>
      <c r="B514" s="26" t="s">
        <v>69</v>
      </c>
      <c r="C514" s="37">
        <f t="shared" si="7"/>
        <v>27.319616423051865</v>
      </c>
      <c r="D514" s="26" t="s">
        <v>433</v>
      </c>
      <c r="E514" s="26"/>
      <c r="F514" s="26"/>
      <c r="G514" s="26"/>
      <c r="H514" s="26"/>
      <c r="I514" s="26"/>
      <c r="J514" s="26"/>
    </row>
    <row r="515" spans="1:10" x14ac:dyDescent="0.25">
      <c r="A515" s="26" t="s">
        <v>69</v>
      </c>
      <c r="B515" s="26" t="s">
        <v>347</v>
      </c>
      <c r="C515" s="37">
        <f t="shared" si="7"/>
        <v>96.235842955887676</v>
      </c>
      <c r="D515" s="26" t="s">
        <v>433</v>
      </c>
      <c r="E515" s="26"/>
      <c r="F515" s="26"/>
      <c r="G515" s="26"/>
      <c r="H515" s="26"/>
      <c r="I515" s="26"/>
      <c r="J515" s="26"/>
    </row>
    <row r="516" spans="1:10" x14ac:dyDescent="0.25">
      <c r="A516" s="26" t="s">
        <v>347</v>
      </c>
      <c r="B516" s="26" t="s">
        <v>105</v>
      </c>
      <c r="C516" s="37">
        <f t="shared" si="7"/>
        <v>2378.515620619954</v>
      </c>
      <c r="D516" s="26" t="s">
        <v>433</v>
      </c>
      <c r="E516" s="26"/>
      <c r="F516" s="26"/>
      <c r="G516" s="26"/>
      <c r="H516" s="26"/>
      <c r="I516" s="26"/>
      <c r="J516" s="26"/>
    </row>
    <row r="517" spans="1:10" x14ac:dyDescent="0.25">
      <c r="A517" s="26" t="s">
        <v>105</v>
      </c>
      <c r="B517" s="26" t="s">
        <v>347</v>
      </c>
      <c r="C517" s="37">
        <f t="shared" si="7"/>
        <v>348.32612983449968</v>
      </c>
      <c r="D517" s="26" t="s">
        <v>433</v>
      </c>
      <c r="E517" s="26"/>
      <c r="F517" s="26"/>
      <c r="G517" s="26"/>
      <c r="H517" s="26"/>
      <c r="I517" s="26"/>
      <c r="J517" s="26"/>
    </row>
    <row r="518" spans="1:10" x14ac:dyDescent="0.25">
      <c r="A518" s="26" t="s">
        <v>347</v>
      </c>
      <c r="B518" s="26" t="s">
        <v>157</v>
      </c>
      <c r="C518" s="37">
        <f t="shared" si="7"/>
        <v>146.09668225145253</v>
      </c>
      <c r="D518" s="26" t="s">
        <v>433</v>
      </c>
      <c r="E518" s="26"/>
      <c r="F518" s="26"/>
      <c r="G518" s="26"/>
      <c r="H518" s="26"/>
      <c r="I518" s="26"/>
      <c r="J518" s="26"/>
    </row>
    <row r="519" spans="1:10" x14ac:dyDescent="0.25">
      <c r="A519" s="26" t="s">
        <v>157</v>
      </c>
      <c r="B519" s="26" t="s">
        <v>347</v>
      </c>
      <c r="C519" s="37">
        <f t="shared" si="7"/>
        <v>346.06039458696171</v>
      </c>
      <c r="D519" s="26" t="s">
        <v>433</v>
      </c>
      <c r="E519" s="26"/>
      <c r="F519" s="26"/>
      <c r="G519" s="26"/>
      <c r="H519" s="26"/>
      <c r="I519" s="26"/>
      <c r="J519" s="26"/>
    </row>
    <row r="520" spans="1:10" x14ac:dyDescent="0.25">
      <c r="A520" s="26" t="s">
        <v>106</v>
      </c>
      <c r="B520" s="26" t="s">
        <v>117</v>
      </c>
      <c r="C520" s="37">
        <f t="shared" si="7"/>
        <v>142.5688885989305</v>
      </c>
      <c r="D520" s="26" t="s">
        <v>433</v>
      </c>
      <c r="E520" s="26"/>
      <c r="F520" s="26"/>
      <c r="G520" s="26"/>
      <c r="H520" s="26"/>
      <c r="I520" s="26"/>
      <c r="J520" s="26"/>
    </row>
    <row r="521" spans="1:10" x14ac:dyDescent="0.25">
      <c r="A521" s="26" t="s">
        <v>287</v>
      </c>
      <c r="B521" s="26" t="s">
        <v>117</v>
      </c>
      <c r="C521" s="37">
        <f t="shared" si="7"/>
        <v>24.754150004218619</v>
      </c>
      <c r="D521" s="26" t="s">
        <v>433</v>
      </c>
      <c r="E521" s="26"/>
      <c r="F521" s="26"/>
      <c r="G521" s="26"/>
      <c r="H521" s="26"/>
      <c r="I521" s="26"/>
      <c r="J521" s="26"/>
    </row>
    <row r="522" spans="1:10" x14ac:dyDescent="0.25">
      <c r="A522" s="26" t="s">
        <v>289</v>
      </c>
      <c r="B522" s="26" t="s">
        <v>117</v>
      </c>
      <c r="C522" s="37">
        <f t="shared" ref="C522:C553" si="8">C346/H346</f>
        <v>123.4881367333336</v>
      </c>
      <c r="D522" s="26" t="s">
        <v>433</v>
      </c>
      <c r="E522" s="26"/>
      <c r="F522" s="26"/>
      <c r="G522" s="26"/>
      <c r="H522" s="26"/>
      <c r="I522" s="26"/>
      <c r="J522" s="26"/>
    </row>
    <row r="523" spans="1:10" x14ac:dyDescent="0.25">
      <c r="A523" s="26" t="s">
        <v>181</v>
      </c>
      <c r="B523" s="26" t="s">
        <v>117</v>
      </c>
      <c r="C523" s="37">
        <f t="shared" si="8"/>
        <v>1442.7619266666657</v>
      </c>
      <c r="D523" s="26" t="s">
        <v>433</v>
      </c>
      <c r="E523" s="26"/>
      <c r="F523" s="26"/>
      <c r="G523" s="26"/>
      <c r="H523" s="26"/>
      <c r="I523" s="26"/>
      <c r="J523" s="26"/>
    </row>
    <row r="524" spans="1:10" x14ac:dyDescent="0.25">
      <c r="A524" s="26" t="s">
        <v>301</v>
      </c>
      <c r="B524" s="26" t="s">
        <v>148</v>
      </c>
      <c r="C524" s="37">
        <f t="shared" si="8"/>
        <v>440.22</v>
      </c>
      <c r="D524" s="26" t="s">
        <v>433</v>
      </c>
      <c r="E524" s="26"/>
      <c r="F524" s="26"/>
      <c r="G524" s="26"/>
      <c r="H524" s="26"/>
      <c r="I524" s="26"/>
      <c r="J524" s="26"/>
    </row>
    <row r="525" spans="1:10" x14ac:dyDescent="0.25">
      <c r="A525" s="26" t="s">
        <v>40</v>
      </c>
      <c r="B525" s="26" t="s">
        <v>179</v>
      </c>
      <c r="C525" s="37">
        <f t="shared" si="8"/>
        <v>2740.4255319148938</v>
      </c>
      <c r="D525" s="26" t="s">
        <v>433</v>
      </c>
      <c r="E525" s="26"/>
      <c r="F525" s="26"/>
      <c r="G525" s="26"/>
      <c r="H525" s="26"/>
      <c r="I525" s="26"/>
      <c r="J525" s="26"/>
    </row>
    <row r="526" spans="1:10" x14ac:dyDescent="0.25">
      <c r="A526" s="26" t="s">
        <v>42</v>
      </c>
      <c r="B526" s="26" t="s">
        <v>178</v>
      </c>
      <c r="C526" s="37">
        <f t="shared" si="8"/>
        <v>13223.636363636362</v>
      </c>
      <c r="D526" s="26" t="s">
        <v>433</v>
      </c>
      <c r="E526" s="26"/>
      <c r="F526" s="26"/>
      <c r="G526" s="26"/>
      <c r="H526" s="26"/>
      <c r="I526" s="26"/>
      <c r="J526" s="26"/>
    </row>
    <row r="527" spans="1:10" x14ac:dyDescent="0.25">
      <c r="A527" s="26" t="s">
        <v>181</v>
      </c>
      <c r="B527" s="26" t="s">
        <v>104</v>
      </c>
      <c r="C527" s="37">
        <f t="shared" si="8"/>
        <v>1696.17</v>
      </c>
      <c r="D527" s="26" t="s">
        <v>433</v>
      </c>
      <c r="E527" s="26"/>
      <c r="F527" s="26"/>
      <c r="G527" s="26"/>
      <c r="H527" s="26"/>
      <c r="I527" s="26"/>
      <c r="J527" s="26"/>
    </row>
    <row r="528" spans="1:10" x14ac:dyDescent="0.25">
      <c r="A528" s="26" t="s">
        <v>104</v>
      </c>
      <c r="B528" s="26" t="s">
        <v>266</v>
      </c>
      <c r="C528" s="37">
        <f t="shared" si="8"/>
        <v>1696.17</v>
      </c>
      <c r="D528" s="26" t="s">
        <v>433</v>
      </c>
      <c r="E528" s="26"/>
      <c r="F528" s="26"/>
      <c r="G528" s="26"/>
      <c r="H528" s="26"/>
      <c r="I528" s="26"/>
      <c r="J528" s="26"/>
    </row>
    <row r="529" spans="1:10" x14ac:dyDescent="0.25">
      <c r="A529" s="26" t="s">
        <v>115</v>
      </c>
      <c r="B529" s="26" t="s">
        <v>266</v>
      </c>
      <c r="C529" s="37">
        <f t="shared" si="8"/>
        <v>2065.376923076923</v>
      </c>
      <c r="D529" s="26" t="s">
        <v>433</v>
      </c>
      <c r="E529" s="26"/>
      <c r="F529" s="26"/>
      <c r="G529" s="26"/>
      <c r="H529" s="26"/>
      <c r="I529" s="26"/>
      <c r="J529" s="26"/>
    </row>
    <row r="530" spans="1:10" x14ac:dyDescent="0.25">
      <c r="A530" s="26" t="s">
        <v>117</v>
      </c>
      <c r="B530" s="26" t="s">
        <v>289</v>
      </c>
      <c r="C530" s="37">
        <f t="shared" si="8"/>
        <v>938.59333333333348</v>
      </c>
      <c r="D530" s="26" t="s">
        <v>433</v>
      </c>
      <c r="E530" s="26"/>
      <c r="F530" s="26"/>
      <c r="G530" s="26"/>
      <c r="H530" s="26"/>
      <c r="I530" s="26"/>
      <c r="J530" s="26"/>
    </row>
    <row r="531" spans="1:10" x14ac:dyDescent="0.25">
      <c r="A531" s="26" t="s">
        <v>289</v>
      </c>
      <c r="B531" s="26" t="s">
        <v>142</v>
      </c>
      <c r="C531" s="37">
        <f t="shared" si="8"/>
        <v>459.62000000000006</v>
      </c>
      <c r="D531" s="26" t="s">
        <v>433</v>
      </c>
      <c r="E531" s="26"/>
      <c r="F531" s="26"/>
      <c r="G531" s="26"/>
      <c r="H531" s="26"/>
      <c r="I531" s="26"/>
      <c r="J531" s="26"/>
    </row>
    <row r="532" spans="1:10" x14ac:dyDescent="0.25">
      <c r="A532" s="26" t="s">
        <v>347</v>
      </c>
      <c r="B532" s="26" t="s">
        <v>142</v>
      </c>
      <c r="C532" s="37">
        <f t="shared" si="8"/>
        <v>205.69344262295084</v>
      </c>
      <c r="D532" s="26" t="s">
        <v>433</v>
      </c>
      <c r="E532" s="26"/>
      <c r="F532" s="26"/>
      <c r="G532" s="26"/>
      <c r="H532" s="26"/>
      <c r="I532" s="26"/>
      <c r="J532" s="26"/>
    </row>
    <row r="533" spans="1:10" x14ac:dyDescent="0.25">
      <c r="A533" s="26" t="s">
        <v>142</v>
      </c>
      <c r="B533" s="26" t="s">
        <v>347</v>
      </c>
      <c r="C533" s="37">
        <f t="shared" si="8"/>
        <v>40.031147540983611</v>
      </c>
      <c r="D533" s="26" t="s">
        <v>433</v>
      </c>
      <c r="E533" s="26"/>
      <c r="F533" s="26"/>
      <c r="G533" s="26"/>
      <c r="H533" s="26"/>
      <c r="I533" s="26"/>
      <c r="J533" s="26"/>
    </row>
    <row r="534" spans="1:10" x14ac:dyDescent="0.25">
      <c r="A534" s="26" t="s">
        <v>142</v>
      </c>
      <c r="B534" s="26" t="s">
        <v>185</v>
      </c>
      <c r="C534" s="37">
        <f t="shared" si="8"/>
        <v>468.9617213114754</v>
      </c>
      <c r="D534" s="26" t="s">
        <v>433</v>
      </c>
      <c r="E534" s="26"/>
      <c r="F534" s="26"/>
      <c r="G534" s="26"/>
      <c r="H534" s="26"/>
      <c r="I534" s="26"/>
      <c r="J534" s="26"/>
    </row>
    <row r="535" spans="1:10" x14ac:dyDescent="0.25">
      <c r="A535" s="26" t="s">
        <v>142</v>
      </c>
      <c r="B535" s="26" t="s">
        <v>265</v>
      </c>
      <c r="C535" s="37">
        <f t="shared" si="8"/>
        <v>31.264114754098358</v>
      </c>
      <c r="D535" s="26" t="s">
        <v>433</v>
      </c>
      <c r="E535" s="26"/>
      <c r="F535" s="26"/>
      <c r="G535" s="26"/>
      <c r="H535" s="26"/>
      <c r="I535" s="26"/>
      <c r="J535" s="26"/>
    </row>
    <row r="536" spans="1:10" x14ac:dyDescent="0.25">
      <c r="A536" s="26" t="s">
        <v>347</v>
      </c>
      <c r="B536" s="26" t="s">
        <v>42</v>
      </c>
      <c r="C536" s="37">
        <f t="shared" si="8"/>
        <v>167.9849082184283</v>
      </c>
      <c r="D536" s="26" t="s">
        <v>433</v>
      </c>
      <c r="E536" s="26"/>
      <c r="F536" s="26"/>
      <c r="G536" s="26"/>
      <c r="H536" s="26"/>
      <c r="I536" s="26"/>
      <c r="J536" s="26"/>
    </row>
    <row r="537" spans="1:10" x14ac:dyDescent="0.25">
      <c r="A537" s="26" t="s">
        <v>347</v>
      </c>
      <c r="B537" s="26" t="s">
        <v>49</v>
      </c>
      <c r="C537" s="37">
        <f t="shared" si="8"/>
        <v>489.09818797792201</v>
      </c>
      <c r="D537" s="26" t="s">
        <v>433</v>
      </c>
      <c r="E537" s="26"/>
      <c r="F537" s="26"/>
      <c r="G537" s="26"/>
      <c r="H537" s="26"/>
      <c r="I537" s="26"/>
      <c r="J537" s="26"/>
    </row>
    <row r="538" spans="1:10" x14ac:dyDescent="0.25">
      <c r="A538" s="26" t="s">
        <v>42</v>
      </c>
      <c r="B538" s="26" t="s">
        <v>347</v>
      </c>
      <c r="C538" s="37">
        <f t="shared" si="8"/>
        <v>581.86427350291854</v>
      </c>
      <c r="D538" s="26" t="s">
        <v>433</v>
      </c>
      <c r="E538" s="26"/>
      <c r="F538" s="26"/>
      <c r="G538" s="26"/>
      <c r="H538" s="26"/>
      <c r="I538" s="26"/>
      <c r="J538" s="26"/>
    </row>
    <row r="539" spans="1:10" x14ac:dyDescent="0.25">
      <c r="A539" s="26" t="s">
        <v>49</v>
      </c>
      <c r="B539" s="26" t="s">
        <v>347</v>
      </c>
      <c r="C539" s="37">
        <f t="shared" si="8"/>
        <v>456.70839661070607</v>
      </c>
      <c r="D539" s="26" t="s">
        <v>433</v>
      </c>
      <c r="E539" s="26"/>
      <c r="F539" s="26"/>
      <c r="G539" s="26"/>
      <c r="H539" s="26"/>
      <c r="I539" s="26"/>
      <c r="J539" s="26"/>
    </row>
    <row r="540" spans="1:10" x14ac:dyDescent="0.25">
      <c r="A540" s="26" t="s">
        <v>347</v>
      </c>
      <c r="B540" s="26" t="s">
        <v>158</v>
      </c>
      <c r="C540" s="37">
        <f t="shared" si="8"/>
        <v>508.36034495345655</v>
      </c>
      <c r="D540" s="26" t="s">
        <v>433</v>
      </c>
      <c r="E540" s="26"/>
      <c r="F540" s="26"/>
      <c r="G540" s="26"/>
      <c r="H540" s="26"/>
      <c r="I540" s="26"/>
      <c r="J540" s="26"/>
    </row>
    <row r="541" spans="1:10" x14ac:dyDescent="0.25">
      <c r="A541" s="26" t="s">
        <v>158</v>
      </c>
      <c r="B541" s="26" t="s">
        <v>347</v>
      </c>
      <c r="C541" s="37">
        <f t="shared" si="8"/>
        <v>309.69871762756742</v>
      </c>
      <c r="D541" s="26" t="s">
        <v>433</v>
      </c>
      <c r="E541" s="26"/>
      <c r="F541" s="26"/>
      <c r="G541" s="26"/>
      <c r="H541" s="26"/>
      <c r="I541" s="26"/>
      <c r="J541" s="26"/>
    </row>
    <row r="542" spans="1:10" x14ac:dyDescent="0.25">
      <c r="A542" s="26" t="s">
        <v>347</v>
      </c>
      <c r="B542" s="26" t="s">
        <v>40</v>
      </c>
      <c r="C542" s="37">
        <f t="shared" si="8"/>
        <v>58.780244624501897</v>
      </c>
      <c r="D542" s="26" t="s">
        <v>433</v>
      </c>
      <c r="E542" s="26"/>
      <c r="F542" s="26"/>
      <c r="G542" s="26"/>
      <c r="H542" s="26"/>
      <c r="I542" s="26"/>
      <c r="J542" s="26"/>
    </row>
    <row r="543" spans="1:10" x14ac:dyDescent="0.25">
      <c r="A543" s="26" t="s">
        <v>347</v>
      </c>
      <c r="B543" s="26" t="s">
        <v>50</v>
      </c>
      <c r="C543" s="37">
        <f t="shared" si="8"/>
        <v>70.856839450454615</v>
      </c>
      <c r="D543" s="26" t="s">
        <v>433</v>
      </c>
      <c r="E543" s="26"/>
      <c r="F543" s="26"/>
      <c r="G543" s="26"/>
      <c r="H543" s="26"/>
      <c r="I543" s="26"/>
      <c r="J543" s="26"/>
    </row>
    <row r="544" spans="1:10" x14ac:dyDescent="0.25">
      <c r="A544" s="26" t="s">
        <v>40</v>
      </c>
      <c r="B544" s="26" t="s">
        <v>347</v>
      </c>
      <c r="C544" s="37">
        <f t="shared" si="8"/>
        <v>681.52085487965712</v>
      </c>
      <c r="D544" s="26" t="s">
        <v>433</v>
      </c>
      <c r="E544" s="26"/>
      <c r="F544" s="26"/>
      <c r="G544" s="26"/>
      <c r="H544" s="26"/>
      <c r="I544" s="26"/>
      <c r="J544" s="26"/>
    </row>
    <row r="545" spans="1:10" x14ac:dyDescent="0.25">
      <c r="A545" s="26" t="s">
        <v>50</v>
      </c>
      <c r="B545" s="26" t="s">
        <v>347</v>
      </c>
      <c r="C545" s="37">
        <f t="shared" si="8"/>
        <v>1557.9898674808078</v>
      </c>
      <c r="D545" s="26" t="s">
        <v>433</v>
      </c>
      <c r="E545" s="26"/>
      <c r="F545" s="26"/>
      <c r="G545" s="26"/>
      <c r="H545" s="26"/>
      <c r="I545" s="26"/>
      <c r="J545" s="26"/>
    </row>
    <row r="546" spans="1:10" x14ac:dyDescent="0.25">
      <c r="A546" s="26" t="s">
        <v>58</v>
      </c>
      <c r="B546" s="26" t="s">
        <v>325</v>
      </c>
      <c r="C546" s="37">
        <f t="shared" si="8"/>
        <v>151.94854688918471</v>
      </c>
      <c r="D546" s="26" t="s">
        <v>433</v>
      </c>
      <c r="E546" s="26"/>
      <c r="F546" s="26"/>
      <c r="G546" s="26"/>
      <c r="H546" s="26"/>
      <c r="I546" s="26"/>
      <c r="J546" s="26"/>
    </row>
    <row r="547" spans="1:10" x14ac:dyDescent="0.25">
      <c r="A547" s="26" t="s">
        <v>62</v>
      </c>
      <c r="B547" s="26" t="s">
        <v>106</v>
      </c>
      <c r="C547" s="37">
        <f t="shared" si="8"/>
        <v>275.74758932588537</v>
      </c>
      <c r="D547" s="26" t="s">
        <v>433</v>
      </c>
      <c r="E547" s="26"/>
      <c r="F547" s="26"/>
      <c r="G547" s="26"/>
      <c r="H547" s="26"/>
      <c r="I547" s="26"/>
      <c r="J547" s="26"/>
    </row>
    <row r="548" spans="1:10" x14ac:dyDescent="0.25">
      <c r="A548" s="26" t="s">
        <v>58</v>
      </c>
      <c r="B548" s="26" t="s">
        <v>106</v>
      </c>
      <c r="C548" s="37">
        <f t="shared" si="8"/>
        <v>14.481248815567819</v>
      </c>
      <c r="D548" s="26" t="s">
        <v>433</v>
      </c>
      <c r="E548" s="26"/>
      <c r="F548" s="26"/>
      <c r="G548" s="26"/>
      <c r="H548" s="26"/>
      <c r="I548" s="26"/>
      <c r="J548" s="26"/>
    </row>
    <row r="549" spans="1:10" x14ac:dyDescent="0.25">
      <c r="A549" s="26" t="s">
        <v>144</v>
      </c>
      <c r="B549" s="26" t="s">
        <v>185</v>
      </c>
      <c r="C549" s="37">
        <f t="shared" si="8"/>
        <v>284.40618181818184</v>
      </c>
      <c r="D549" s="26" t="s">
        <v>433</v>
      </c>
      <c r="E549" s="26"/>
      <c r="F549" s="26"/>
      <c r="G549" s="26"/>
      <c r="H549" s="26"/>
      <c r="I549" s="26"/>
      <c r="J549" s="26"/>
    </row>
    <row r="550" spans="1:10" x14ac:dyDescent="0.25">
      <c r="A550" s="26" t="s">
        <v>144</v>
      </c>
      <c r="B550" s="26" t="s">
        <v>167</v>
      </c>
      <c r="C550" s="37">
        <f t="shared" si="8"/>
        <v>32.278016042780749</v>
      </c>
      <c r="D550" s="26" t="s">
        <v>433</v>
      </c>
      <c r="E550" s="26"/>
      <c r="F550" s="26"/>
      <c r="G550" s="26"/>
      <c r="H550" s="26"/>
      <c r="I550" s="26"/>
      <c r="J550" s="26"/>
    </row>
    <row r="551" spans="1:10" x14ac:dyDescent="0.25">
      <c r="A551" s="26" t="s">
        <v>144</v>
      </c>
      <c r="B551" s="26" t="s">
        <v>265</v>
      </c>
      <c r="C551" s="37">
        <f t="shared" si="8"/>
        <v>177.75386363636366</v>
      </c>
      <c r="D551" s="26" t="s">
        <v>433</v>
      </c>
      <c r="E551" s="26"/>
      <c r="F551" s="26"/>
      <c r="G551" s="26"/>
      <c r="H551" s="26"/>
      <c r="I551" s="26"/>
      <c r="J551" s="26"/>
    </row>
    <row r="552" spans="1:10" x14ac:dyDescent="0.25">
      <c r="A552" s="26" t="s">
        <v>144</v>
      </c>
      <c r="B552" s="26" t="s">
        <v>106</v>
      </c>
      <c r="C552" s="37">
        <f t="shared" si="8"/>
        <v>177.75386363636366</v>
      </c>
      <c r="D552" s="26" t="s">
        <v>433</v>
      </c>
      <c r="E552" s="26"/>
      <c r="F552" s="26"/>
      <c r="G552" s="26"/>
      <c r="H552" s="26"/>
      <c r="I552" s="26"/>
      <c r="J552" s="26"/>
    </row>
    <row r="553" spans="1:10" x14ac:dyDescent="0.25">
      <c r="A553" s="26" t="s">
        <v>29</v>
      </c>
      <c r="B553" s="26" t="s">
        <v>176</v>
      </c>
      <c r="C553" s="37">
        <f t="shared" si="8"/>
        <v>2827686.4273139718</v>
      </c>
      <c r="D553" s="26" t="s">
        <v>433</v>
      </c>
      <c r="E553" s="26"/>
      <c r="F553" s="26"/>
      <c r="G553" s="26"/>
      <c r="H553" s="26"/>
      <c r="I553" s="26"/>
      <c r="J553" s="26"/>
    </row>
    <row r="554" spans="1:10" x14ac:dyDescent="0.25">
      <c r="A554" s="26" t="s">
        <v>69</v>
      </c>
      <c r="B554" s="26" t="s">
        <v>328</v>
      </c>
      <c r="C554" s="37">
        <f t="shared" ref="C554:C569" si="9">C378/H378</f>
        <v>37.083773467164193</v>
      </c>
      <c r="D554" s="26" t="s">
        <v>433</v>
      </c>
      <c r="E554" s="26"/>
      <c r="F554" s="26"/>
      <c r="G554" s="26"/>
      <c r="H554" s="26"/>
      <c r="I554" s="26"/>
      <c r="J554" s="26"/>
    </row>
    <row r="555" spans="1:10" x14ac:dyDescent="0.25">
      <c r="A555" s="26" t="s">
        <v>159</v>
      </c>
      <c r="B555" s="26" t="s">
        <v>328</v>
      </c>
      <c r="C555" s="37">
        <f t="shared" si="9"/>
        <v>219.39763799026886</v>
      </c>
      <c r="D555" s="26" t="s">
        <v>433</v>
      </c>
      <c r="E555" s="26"/>
      <c r="F555" s="26"/>
      <c r="G555" s="26"/>
      <c r="H555" s="26"/>
      <c r="I555" s="26"/>
      <c r="J555" s="26"/>
    </row>
    <row r="556" spans="1:10" x14ac:dyDescent="0.25">
      <c r="A556" s="26" t="s">
        <v>105</v>
      </c>
      <c r="B556" s="26" t="s">
        <v>328</v>
      </c>
      <c r="C556" s="37">
        <f t="shared" si="9"/>
        <v>3218.5323576507039</v>
      </c>
      <c r="D556" s="26" t="s">
        <v>433</v>
      </c>
      <c r="E556" s="26"/>
      <c r="F556" s="26"/>
      <c r="G556" s="26"/>
      <c r="H556" s="26"/>
      <c r="I556" s="26"/>
      <c r="J556" s="26"/>
    </row>
    <row r="557" spans="1:10" x14ac:dyDescent="0.25">
      <c r="A557" s="26" t="s">
        <v>117</v>
      </c>
      <c r="B557" s="26" t="s">
        <v>266</v>
      </c>
      <c r="C557" s="37">
        <f t="shared" si="9"/>
        <v>1424.3206459752628</v>
      </c>
      <c r="D557" s="26" t="s">
        <v>433</v>
      </c>
      <c r="E557" s="26"/>
      <c r="F557" s="26"/>
      <c r="G557" s="26"/>
      <c r="H557" s="26"/>
      <c r="I557" s="26"/>
      <c r="J557" s="26"/>
    </row>
    <row r="558" spans="1:10" x14ac:dyDescent="0.25">
      <c r="A558" s="26" t="s">
        <v>71</v>
      </c>
      <c r="B558" s="26" t="s">
        <v>169</v>
      </c>
      <c r="C558" s="37">
        <f t="shared" si="9"/>
        <v>64.999999999999986</v>
      </c>
      <c r="D558" s="26" t="s">
        <v>433</v>
      </c>
      <c r="E558" s="26"/>
      <c r="F558" s="26"/>
      <c r="G558" s="26"/>
      <c r="H558" s="26"/>
      <c r="I558" s="26"/>
      <c r="J558" s="26"/>
    </row>
    <row r="559" spans="1:10" x14ac:dyDescent="0.25">
      <c r="A559" s="26" t="s">
        <v>45</v>
      </c>
      <c r="B559" s="26" t="s">
        <v>180</v>
      </c>
      <c r="C559" s="37">
        <f t="shared" si="9"/>
        <v>33.225582859853382</v>
      </c>
      <c r="D559" s="26" t="s">
        <v>433</v>
      </c>
      <c r="E559" s="26"/>
      <c r="F559" s="26"/>
      <c r="G559" s="26"/>
      <c r="H559" s="26"/>
      <c r="I559" s="26"/>
      <c r="J559" s="26"/>
    </row>
    <row r="560" spans="1:10" x14ac:dyDescent="0.25">
      <c r="A560" s="26" t="s">
        <v>180</v>
      </c>
      <c r="B560" s="26" t="s">
        <v>67</v>
      </c>
      <c r="C560" s="37">
        <f t="shared" si="9"/>
        <v>25</v>
      </c>
      <c r="D560" s="26" t="s">
        <v>433</v>
      </c>
      <c r="E560" s="26"/>
      <c r="F560" s="26"/>
      <c r="G560" s="26"/>
      <c r="H560" s="26"/>
      <c r="I560" s="26"/>
      <c r="J560" s="26"/>
    </row>
    <row r="561" spans="1:10" x14ac:dyDescent="0.25">
      <c r="A561" s="26" t="s">
        <v>347</v>
      </c>
      <c r="B561" s="26" t="s">
        <v>67</v>
      </c>
      <c r="C561" s="37">
        <f t="shared" si="9"/>
        <v>168.35607958837551</v>
      </c>
      <c r="D561" s="26" t="s">
        <v>433</v>
      </c>
      <c r="E561" s="26"/>
      <c r="F561" s="26"/>
      <c r="G561" s="26"/>
      <c r="H561" s="26"/>
      <c r="I561" s="26"/>
      <c r="J561" s="26"/>
    </row>
    <row r="562" spans="1:10" x14ac:dyDescent="0.25">
      <c r="A562" s="26" t="s">
        <v>347</v>
      </c>
      <c r="B562" s="26" t="s">
        <v>45</v>
      </c>
      <c r="C562" s="37">
        <f t="shared" si="9"/>
        <v>34.684648536402044</v>
      </c>
      <c r="D562" s="26" t="s">
        <v>433</v>
      </c>
      <c r="E562" s="26"/>
      <c r="F562" s="26"/>
      <c r="G562" s="26"/>
      <c r="H562" s="26"/>
      <c r="I562" s="26"/>
      <c r="J562" s="26"/>
    </row>
    <row r="563" spans="1:10" x14ac:dyDescent="0.25">
      <c r="A563" s="26" t="s">
        <v>347</v>
      </c>
      <c r="B563" s="26" t="s">
        <v>95</v>
      </c>
      <c r="C563" s="37">
        <f t="shared" si="9"/>
        <v>19.012976294421229</v>
      </c>
      <c r="D563" s="26" t="s">
        <v>433</v>
      </c>
      <c r="E563" s="26"/>
      <c r="F563" s="26"/>
      <c r="G563" s="26"/>
      <c r="H563" s="26"/>
      <c r="I563" s="26"/>
      <c r="J563" s="26"/>
    </row>
    <row r="564" spans="1:10" x14ac:dyDescent="0.25">
      <c r="A564" s="26" t="s">
        <v>67</v>
      </c>
      <c r="B564" s="26" t="s">
        <v>347</v>
      </c>
      <c r="C564" s="37">
        <f t="shared" si="9"/>
        <v>6.1353569999679403</v>
      </c>
      <c r="D564" s="26" t="s">
        <v>433</v>
      </c>
      <c r="E564" s="26"/>
      <c r="F564" s="26"/>
      <c r="G564" s="26"/>
      <c r="H564" s="26"/>
      <c r="I564" s="26"/>
      <c r="J564" s="26"/>
    </row>
    <row r="565" spans="1:10" x14ac:dyDescent="0.25">
      <c r="A565" s="26" t="s">
        <v>45</v>
      </c>
      <c r="B565" s="26" t="s">
        <v>347</v>
      </c>
      <c r="C565" s="37">
        <f t="shared" si="9"/>
        <v>1.4590656765486576</v>
      </c>
      <c r="D565" s="26" t="s">
        <v>433</v>
      </c>
      <c r="E565" s="26"/>
      <c r="F565" s="26"/>
      <c r="G565" s="26"/>
      <c r="H565" s="26"/>
      <c r="I565" s="26"/>
      <c r="J565" s="26"/>
    </row>
    <row r="566" spans="1:10" x14ac:dyDescent="0.25">
      <c r="A566" s="26" t="s">
        <v>95</v>
      </c>
      <c r="B566" s="26" t="s">
        <v>347</v>
      </c>
      <c r="C566" s="37">
        <f t="shared" si="9"/>
        <v>47.042778743737706</v>
      </c>
      <c r="D566" s="26" t="s">
        <v>433</v>
      </c>
      <c r="E566" s="26"/>
      <c r="F566" s="26"/>
      <c r="G566" s="26"/>
      <c r="H566" s="26"/>
      <c r="I566" s="26"/>
      <c r="J566" s="26"/>
    </row>
    <row r="567" spans="1:10" x14ac:dyDescent="0.25">
      <c r="A567" s="26" t="s">
        <v>95</v>
      </c>
      <c r="B567" s="26" t="s">
        <v>328</v>
      </c>
      <c r="C567" s="37">
        <f t="shared" si="9"/>
        <v>36.970197550683523</v>
      </c>
      <c r="D567" s="26" t="s">
        <v>433</v>
      </c>
      <c r="E567" s="26"/>
      <c r="F567" s="26"/>
      <c r="G567" s="26"/>
      <c r="H567" s="26"/>
      <c r="I567" s="26"/>
      <c r="J567" s="26"/>
    </row>
    <row r="568" spans="1:10" x14ac:dyDescent="0.25">
      <c r="A568" s="26" t="s">
        <v>180</v>
      </c>
      <c r="B568" s="26" t="s">
        <v>117</v>
      </c>
      <c r="C568" s="37">
        <f t="shared" si="9"/>
        <v>8.2255828598533824</v>
      </c>
      <c r="D568" s="26" t="s">
        <v>433</v>
      </c>
      <c r="E568" s="26"/>
      <c r="F568" s="26"/>
      <c r="G568" s="26"/>
      <c r="H568" s="26"/>
      <c r="I568" s="26"/>
      <c r="J568" s="26"/>
    </row>
    <row r="569" spans="1:10" x14ac:dyDescent="0.25">
      <c r="A569" s="26" t="s">
        <v>67</v>
      </c>
      <c r="B569" s="26" t="s">
        <v>328</v>
      </c>
      <c r="C569" s="37">
        <f t="shared" si="9"/>
        <v>187.22072258840757</v>
      </c>
      <c r="D569" s="26" t="s">
        <v>433</v>
      </c>
      <c r="E569" s="26"/>
      <c r="F569" s="26"/>
      <c r="G569" s="26"/>
      <c r="H569" s="26"/>
      <c r="I569" s="26"/>
      <c r="J569" s="26"/>
    </row>
    <row r="570" spans="1:10" x14ac:dyDescent="0.25">
      <c r="A570" s="29" t="s">
        <v>323</v>
      </c>
      <c r="B570" s="29" t="s">
        <v>50</v>
      </c>
      <c r="C570" s="37">
        <v>4810</v>
      </c>
      <c r="D570" s="26" t="s">
        <v>405</v>
      </c>
      <c r="E570" s="26"/>
      <c r="F570" s="26"/>
      <c r="G570" s="26"/>
      <c r="H570" s="26">
        <f>[2]Bois!$O$3/1000</f>
        <v>0.57950000000000002</v>
      </c>
    </row>
    <row r="571" spans="1:10" x14ac:dyDescent="0.25">
      <c r="A571" s="29" t="s">
        <v>323</v>
      </c>
      <c r="B571" s="29" t="s">
        <v>49</v>
      </c>
      <c r="C571" s="37">
        <v>5730</v>
      </c>
      <c r="D571" s="26" t="s">
        <v>405</v>
      </c>
      <c r="E571" s="26"/>
      <c r="F571" s="26"/>
      <c r="G571" s="26"/>
      <c r="H571" s="26">
        <f>[2]Bois!$O$7/1000</f>
        <v>0.3998379155901261</v>
      </c>
    </row>
    <row r="572" spans="1:10" x14ac:dyDescent="0.25">
      <c r="A572" s="29" t="s">
        <v>323</v>
      </c>
      <c r="B572" s="26" t="s">
        <v>116</v>
      </c>
      <c r="C572" s="38">
        <f>+C573+C574</f>
        <v>20810</v>
      </c>
      <c r="D572" s="26" t="s">
        <v>405</v>
      </c>
      <c r="H572" s="26">
        <f>[2]Forêt!$H$66/1000</f>
        <v>0.4681249358030512</v>
      </c>
    </row>
    <row r="573" spans="1:10" s="26" customFormat="1" x14ac:dyDescent="0.25">
      <c r="A573" s="29" t="s">
        <v>116</v>
      </c>
      <c r="B573" s="29" t="s">
        <v>304</v>
      </c>
      <c r="C573" s="37">
        <v>12700</v>
      </c>
      <c r="D573" s="26" t="s">
        <v>405</v>
      </c>
      <c r="H573" s="26">
        <f>[2]Forêt!$H$66/1000</f>
        <v>0.4681249358030512</v>
      </c>
    </row>
    <row r="574" spans="1:10" s="26" customFormat="1" x14ac:dyDescent="0.25">
      <c r="A574" s="29" t="s">
        <v>116</v>
      </c>
      <c r="B574" s="29" t="s">
        <v>305</v>
      </c>
      <c r="C574" s="37">
        <f>8540-430</f>
        <v>8110</v>
      </c>
      <c r="D574" s="26" t="s">
        <v>405</v>
      </c>
      <c r="H574" s="26">
        <f>[2]Forêt!$H$66/1000</f>
        <v>0.4681249358030512</v>
      </c>
    </row>
    <row r="575" spans="1:10" x14ac:dyDescent="0.25">
      <c r="A575" s="29" t="s">
        <v>40</v>
      </c>
      <c r="B575" s="29" t="s">
        <v>323</v>
      </c>
      <c r="C575" s="37">
        <v>60</v>
      </c>
      <c r="D575" s="26" t="s">
        <v>405</v>
      </c>
      <c r="E575" s="26"/>
      <c r="F575" s="26"/>
      <c r="G575" s="26"/>
      <c r="H575" s="26">
        <f>H576</f>
        <v>0.53344595818530283</v>
      </c>
    </row>
    <row r="576" spans="1:10" x14ac:dyDescent="0.25">
      <c r="A576" s="29" t="s">
        <v>40</v>
      </c>
      <c r="B576" s="29" t="s">
        <v>347</v>
      </c>
      <c r="C576" s="37">
        <v>870</v>
      </c>
      <c r="D576" s="26" t="s">
        <v>405</v>
      </c>
      <c r="E576" s="26"/>
      <c r="F576" s="26"/>
      <c r="G576" s="26"/>
      <c r="H576" s="26" cm="1">
        <f t="array" ref="H576">_xlfn.XLOOKUP(A576&amp;B576&amp;"1000t",[1]MFAB!A:A&amp;[1]MFAB!B:B&amp;[1]MFAB!E:E,[1]MFAB!I:I)</f>
        <v>0.53344595818530283</v>
      </c>
    </row>
    <row r="577" spans="1:8" x14ac:dyDescent="0.25">
      <c r="A577" s="29" t="s">
        <v>179</v>
      </c>
      <c r="B577" s="29" t="s">
        <v>121</v>
      </c>
      <c r="C577" s="37">
        <v>2720</v>
      </c>
      <c r="D577" s="26" t="s">
        <v>405</v>
      </c>
      <c r="E577" s="26"/>
      <c r="F577" s="26"/>
      <c r="G577" s="26"/>
      <c r="H577" s="26">
        <f>H576</f>
        <v>0.53344595818530283</v>
      </c>
    </row>
    <row r="578" spans="1:8" x14ac:dyDescent="0.25">
      <c r="A578" s="29" t="s">
        <v>40</v>
      </c>
      <c r="B578" s="29" t="s">
        <v>288</v>
      </c>
      <c r="C578" s="37">
        <v>440</v>
      </c>
      <c r="D578" s="26" t="s">
        <v>405</v>
      </c>
      <c r="E578" s="26"/>
      <c r="F578" s="26"/>
      <c r="G578" s="26"/>
      <c r="H578" s="26" cm="1">
        <f t="array" ref="H578">_xlfn.XLOOKUP(A578&amp;B578&amp;"1000t",[1]MFAB!A:A&amp;[1]MFAB!B:B&amp;[1]MFAB!E:E,[1]MFAB!I:I)</f>
        <v>0.53344595818530283</v>
      </c>
    </row>
    <row r="579" spans="1:8" x14ac:dyDescent="0.25">
      <c r="A579" s="29" t="s">
        <v>179</v>
      </c>
      <c r="B579" s="29" t="s">
        <v>68</v>
      </c>
      <c r="C579" s="37">
        <v>210</v>
      </c>
      <c r="D579" s="26" t="s">
        <v>405</v>
      </c>
      <c r="E579" s="26"/>
      <c r="F579" s="26"/>
      <c r="G579" s="26"/>
      <c r="H579" s="26">
        <f>H578</f>
        <v>0.53344595818530283</v>
      </c>
    </row>
    <row r="580" spans="1:8" x14ac:dyDescent="0.25">
      <c r="A580" s="29" t="s">
        <v>40</v>
      </c>
      <c r="B580" s="29" t="s">
        <v>179</v>
      </c>
      <c r="C580" s="37">
        <f>2720+1370+210</f>
        <v>4300</v>
      </c>
      <c r="D580" s="26" t="s">
        <v>405</v>
      </c>
      <c r="E580" s="26"/>
      <c r="F580" s="26"/>
      <c r="G580" s="26"/>
      <c r="H580" s="26" cm="1">
        <f t="array" ref="H580">_xlfn.XLOOKUP(A580&amp;B580&amp;"1000t",[1]MFAB!A:A&amp;[1]MFAB!B:B&amp;[1]MFAB!E:E,[1]MFAB!I:I)</f>
        <v>0.53344595818530283</v>
      </c>
    </row>
    <row r="581" spans="1:8" x14ac:dyDescent="0.25">
      <c r="A581" s="29" t="s">
        <v>42</v>
      </c>
      <c r="B581" s="29" t="s">
        <v>323</v>
      </c>
      <c r="C581" s="37">
        <v>1300</v>
      </c>
      <c r="D581" s="26" t="s">
        <v>405</v>
      </c>
      <c r="E581" s="26"/>
      <c r="F581" s="26"/>
      <c r="G581" s="26"/>
      <c r="H581" s="26">
        <f>H582</f>
        <v>0.41900928994096648</v>
      </c>
    </row>
    <row r="582" spans="1:8" x14ac:dyDescent="0.25">
      <c r="A582" s="29" t="s">
        <v>42</v>
      </c>
      <c r="B582" s="29" t="s">
        <v>347</v>
      </c>
      <c r="C582" s="37">
        <v>1200</v>
      </c>
      <c r="D582" s="26" t="s">
        <v>405</v>
      </c>
      <c r="E582" s="26"/>
      <c r="F582" s="26"/>
      <c r="G582" s="26"/>
      <c r="H582" s="26" cm="1">
        <f t="array" ref="H582">_xlfn.XLOOKUP(A582&amp;B582&amp;"1000t",[1]MFAB!A:A&amp;[1]MFAB!B:B&amp;[1]MFAB!E:E,[1]MFAB!I:I)</f>
        <v>0.41900928994096648</v>
      </c>
    </row>
    <row r="583" spans="1:8" x14ac:dyDescent="0.25">
      <c r="A583" s="29" t="s">
        <v>178</v>
      </c>
      <c r="B583" s="29" t="s">
        <v>122</v>
      </c>
      <c r="C583" s="37">
        <v>6960</v>
      </c>
      <c r="D583" s="26" t="s">
        <v>405</v>
      </c>
      <c r="E583" s="26"/>
      <c r="F583" s="26"/>
      <c r="G583" s="26"/>
      <c r="H583" s="26">
        <f>H582</f>
        <v>0.41900928994096648</v>
      </c>
    </row>
    <row r="584" spans="1:8" x14ac:dyDescent="0.25">
      <c r="A584" s="29" t="s">
        <v>42</v>
      </c>
      <c r="B584" s="29" t="s">
        <v>178</v>
      </c>
      <c r="C584" s="37">
        <f>6960+6730</f>
        <v>13690</v>
      </c>
      <c r="D584" s="26" t="s">
        <v>405</v>
      </c>
      <c r="E584" s="26"/>
      <c r="F584" s="26"/>
      <c r="G584" s="26"/>
      <c r="H584" s="26" cm="1">
        <f t="array" ref="H584">_xlfn.XLOOKUP(A584&amp;B584&amp;"1000t",[1]MFAB!A:A&amp;[1]MFAB!B:B&amp;[1]MFAB!E:E,[1]MFAB!I:I)</f>
        <v>0.41900928994096648</v>
      </c>
    </row>
    <row r="585" spans="1:8" x14ac:dyDescent="0.25">
      <c r="A585" s="29" t="s">
        <v>46</v>
      </c>
      <c r="B585" s="29" t="s">
        <v>277</v>
      </c>
      <c r="C585" s="37">
        <v>720</v>
      </c>
      <c r="D585" s="26" t="s">
        <v>405</v>
      </c>
      <c r="E585" s="26"/>
      <c r="F585" s="26"/>
      <c r="G585" s="26"/>
      <c r="H585" s="26">
        <f>[2]Bois!$O$8/1000</f>
        <v>0.46705676169630056</v>
      </c>
    </row>
    <row r="586" spans="1:8" x14ac:dyDescent="0.25">
      <c r="A586" s="29" t="s">
        <v>46</v>
      </c>
      <c r="B586" s="29" t="s">
        <v>289</v>
      </c>
      <c r="C586" s="37">
        <v>7300</v>
      </c>
      <c r="D586" s="26" t="s">
        <v>405</v>
      </c>
      <c r="E586" s="26"/>
      <c r="F586" s="26"/>
      <c r="G586" s="26"/>
      <c r="H586" s="26">
        <f>H585</f>
        <v>0.46705676169630056</v>
      </c>
    </row>
    <row r="587" spans="1:8" x14ac:dyDescent="0.25">
      <c r="A587" s="29" t="s">
        <v>46</v>
      </c>
      <c r="B587" s="29" t="s">
        <v>181</v>
      </c>
      <c r="C587" s="37">
        <v>8600</v>
      </c>
      <c r="D587" s="26" t="s">
        <v>405</v>
      </c>
      <c r="E587" s="26"/>
      <c r="F587" s="26"/>
      <c r="G587" s="26"/>
      <c r="H587" s="26">
        <f>H586</f>
        <v>0.46705676169630056</v>
      </c>
    </row>
    <row r="588" spans="1:8" x14ac:dyDescent="0.25">
      <c r="A588" s="29" t="s">
        <v>158</v>
      </c>
      <c r="B588" s="29" t="s">
        <v>271</v>
      </c>
      <c r="C588" s="37">
        <v>3970</v>
      </c>
      <c r="D588" s="26" t="s">
        <v>405</v>
      </c>
      <c r="E588" s="26"/>
      <c r="F588" s="26"/>
      <c r="G588" s="26"/>
      <c r="H588" s="26">
        <f>[2]Forêt!$H$66/1000</f>
        <v>0.4681249358030512</v>
      </c>
    </row>
    <row r="589" spans="1:8" x14ac:dyDescent="0.25">
      <c r="A589" s="29" t="s">
        <v>157</v>
      </c>
      <c r="B589" s="29" t="s">
        <v>267</v>
      </c>
      <c r="C589" s="37">
        <v>20000</v>
      </c>
      <c r="D589" s="26" t="s">
        <v>405</v>
      </c>
      <c r="E589" s="26"/>
      <c r="F589" s="26"/>
      <c r="G589" s="26"/>
      <c r="H589" s="26">
        <f>[2]Forêt!$H$66/1000</f>
        <v>0.4681249358030512</v>
      </c>
    </row>
    <row r="590" spans="1:8" x14ac:dyDescent="0.25">
      <c r="A590" s="29" t="s">
        <v>58</v>
      </c>
      <c r="B590" s="29" t="s">
        <v>347</v>
      </c>
      <c r="C590" s="37">
        <v>380</v>
      </c>
      <c r="D590" s="26" t="s">
        <v>405</v>
      </c>
      <c r="E590" s="26"/>
      <c r="F590" s="26"/>
      <c r="G590" s="26"/>
      <c r="H590" s="26" cm="1">
        <f t="array" ref="H590">_xlfn.XLOOKUP(A590&amp;B590&amp;"1000t",[1]MFAB!A:A&amp;[1]MFAB!B:B&amp;[1]MFAB!E:E,[1]MFAB!I:I)</f>
        <v>0.56259763694398679</v>
      </c>
    </row>
    <row r="591" spans="1:8" x14ac:dyDescent="0.25">
      <c r="A591" s="29" t="s">
        <v>179</v>
      </c>
      <c r="B591" s="29" t="s">
        <v>125</v>
      </c>
      <c r="C591" s="37">
        <v>440</v>
      </c>
      <c r="D591" s="26" t="s">
        <v>405</v>
      </c>
      <c r="E591" s="26"/>
      <c r="F591" s="26"/>
      <c r="G591" s="26"/>
      <c r="H591" s="26">
        <f>H590</f>
        <v>0.56259763694398679</v>
      </c>
    </row>
    <row r="592" spans="1:8" x14ac:dyDescent="0.25">
      <c r="A592" s="29" t="s">
        <v>62</v>
      </c>
      <c r="B592" s="29" t="s">
        <v>347</v>
      </c>
      <c r="C592" s="37">
        <v>730</v>
      </c>
      <c r="D592" s="26" t="s">
        <v>405</v>
      </c>
      <c r="E592" s="26"/>
      <c r="F592" s="26"/>
      <c r="G592" s="26"/>
      <c r="H592" s="26" cm="1">
        <f t="array" ref="H592">_xlfn.XLOOKUP(A592&amp;B592&amp;"1000t",[1]MFAB!A:A&amp;[1]MFAB!B:B&amp;[1]MFAB!E:E,[1]MFAB!I:I)</f>
        <v>0.4185620701176051</v>
      </c>
    </row>
    <row r="593" spans="1:8" x14ac:dyDescent="0.25">
      <c r="A593" s="29" t="s">
        <v>178</v>
      </c>
      <c r="B593" s="29" t="s">
        <v>126</v>
      </c>
      <c r="C593" s="37">
        <v>2750</v>
      </c>
      <c r="D593" s="26" t="s">
        <v>405</v>
      </c>
      <c r="E593" s="26"/>
      <c r="F593" s="26"/>
      <c r="G593" s="26"/>
      <c r="H593" s="26">
        <f>H592</f>
        <v>0.4185620701176051</v>
      </c>
    </row>
    <row r="594" spans="1:8" x14ac:dyDescent="0.25">
      <c r="A594" s="29" t="s">
        <v>115</v>
      </c>
      <c r="B594" s="29" t="s">
        <v>347</v>
      </c>
      <c r="C594" s="37">
        <v>210</v>
      </c>
      <c r="D594" s="26" t="s">
        <v>405</v>
      </c>
      <c r="E594" s="26"/>
      <c r="F594" s="26"/>
      <c r="G594" s="26"/>
      <c r="H594" s="26" cm="1">
        <f t="array" ref="H594">_xlfn.XLOOKUP(A594&amp;B594&amp;"1000t",[1]MFAB!A:A&amp;[1]MFAB!B:B&amp;[1]MFAB!E:E,[1]MFAB!I:I)</f>
        <v>0.90909090909090906</v>
      </c>
    </row>
    <row r="595" spans="1:8" x14ac:dyDescent="0.25">
      <c r="A595" s="29" t="s">
        <v>115</v>
      </c>
      <c r="B595" s="29" t="s">
        <v>267</v>
      </c>
      <c r="C595" s="37">
        <v>3720</v>
      </c>
      <c r="D595" s="26" t="s">
        <v>405</v>
      </c>
      <c r="E595" s="26"/>
      <c r="F595" s="26"/>
      <c r="G595" s="26"/>
      <c r="H595" s="26">
        <f>1/[2]Secteurs!$M$80</f>
        <v>0.90909090909090906</v>
      </c>
    </row>
    <row r="596" spans="1:8" x14ac:dyDescent="0.25">
      <c r="A596" s="29" t="s">
        <v>115</v>
      </c>
      <c r="B596" s="29" t="s">
        <v>271</v>
      </c>
      <c r="C596" s="37">
        <v>580</v>
      </c>
      <c r="D596" s="26" t="s">
        <v>405</v>
      </c>
      <c r="E596" s="26"/>
      <c r="F596" s="26"/>
      <c r="G596" s="26"/>
      <c r="H596" s="26">
        <f>1/[2]Secteurs!$M$80</f>
        <v>0.90909090909090906</v>
      </c>
    </row>
    <row r="597" spans="1:8" x14ac:dyDescent="0.25">
      <c r="A597" s="29" t="s">
        <v>132</v>
      </c>
      <c r="B597" s="29" t="s">
        <v>347</v>
      </c>
      <c r="C597" s="37">
        <f>590+1640</f>
        <v>2230</v>
      </c>
      <c r="D597" s="26" t="s">
        <v>405</v>
      </c>
      <c r="E597" s="26"/>
      <c r="F597" s="26"/>
      <c r="G597" s="26"/>
      <c r="H597" s="26">
        <f>[2]Panneaux!$B$21</f>
        <v>0.5655</v>
      </c>
    </row>
    <row r="598" spans="1:8" x14ac:dyDescent="0.25">
      <c r="A598" s="29" t="s">
        <v>132</v>
      </c>
      <c r="B598" s="29" t="s">
        <v>106</v>
      </c>
      <c r="C598" s="37">
        <v>1880</v>
      </c>
      <c r="D598" s="26" t="s">
        <v>405</v>
      </c>
      <c r="E598" s="26"/>
      <c r="F598" s="26"/>
      <c r="G598" s="26"/>
      <c r="H598" s="26">
        <f>H597</f>
        <v>0.5655</v>
      </c>
    </row>
    <row r="599" spans="1:8" x14ac:dyDescent="0.25">
      <c r="A599" s="29" t="s">
        <v>132</v>
      </c>
      <c r="B599" s="29" t="s">
        <v>185</v>
      </c>
      <c r="C599" s="37">
        <v>1810</v>
      </c>
      <c r="D599" s="26" t="s">
        <v>405</v>
      </c>
      <c r="E599" s="26"/>
      <c r="F599" s="26"/>
      <c r="G599" s="26"/>
      <c r="H599" s="26">
        <f>H598</f>
        <v>0.5655</v>
      </c>
    </row>
    <row r="600" spans="1:8" x14ac:dyDescent="0.25">
      <c r="A600" s="29" t="s">
        <v>132</v>
      </c>
      <c r="B600" s="29" t="s">
        <v>163</v>
      </c>
      <c r="C600" s="37">
        <v>60</v>
      </c>
      <c r="D600" s="26" t="s">
        <v>405</v>
      </c>
      <c r="E600" s="26"/>
      <c r="F600" s="26"/>
      <c r="G600" s="26"/>
      <c r="H600" s="26">
        <f>H599</f>
        <v>0.5655</v>
      </c>
    </row>
    <row r="601" spans="1:8" x14ac:dyDescent="0.25">
      <c r="A601" s="29" t="s">
        <v>96</v>
      </c>
      <c r="B601" s="29" t="s">
        <v>347</v>
      </c>
      <c r="C601" s="37">
        <v>450</v>
      </c>
      <c r="D601" s="26" t="s">
        <v>405</v>
      </c>
      <c r="E601" s="26"/>
      <c r="F601" s="26"/>
      <c r="G601" s="26"/>
      <c r="H601" s="26">
        <v>1</v>
      </c>
    </row>
    <row r="602" spans="1:8" x14ac:dyDescent="0.25">
      <c r="A602" s="29" t="s">
        <v>96</v>
      </c>
      <c r="B602" s="29" t="s">
        <v>182</v>
      </c>
      <c r="C602" s="37">
        <v>2110</v>
      </c>
      <c r="D602" s="26" t="s">
        <v>405</v>
      </c>
      <c r="E602" s="26"/>
      <c r="F602" s="26"/>
      <c r="G602" s="26"/>
      <c r="H602" s="26">
        <v>1</v>
      </c>
    </row>
    <row r="603" spans="1:8" x14ac:dyDescent="0.25">
      <c r="A603" s="29" t="s">
        <v>96</v>
      </c>
      <c r="B603" s="29" t="s">
        <v>183</v>
      </c>
      <c r="C603" s="37">
        <v>770</v>
      </c>
      <c r="D603" s="26" t="s">
        <v>405</v>
      </c>
      <c r="E603" s="26"/>
      <c r="F603" s="26"/>
      <c r="G603" s="26"/>
      <c r="H603" s="26">
        <v>1</v>
      </c>
    </row>
    <row r="604" spans="1:8" x14ac:dyDescent="0.25">
      <c r="A604" s="29" t="s">
        <v>100</v>
      </c>
      <c r="B604" s="29" t="s">
        <v>347</v>
      </c>
      <c r="C604" s="37">
        <v>4000</v>
      </c>
      <c r="D604" s="26" t="s">
        <v>405</v>
      </c>
      <c r="E604" s="26"/>
      <c r="F604" s="26"/>
      <c r="G604" s="26"/>
      <c r="H604" s="26">
        <v>1</v>
      </c>
    </row>
    <row r="605" spans="1:8" x14ac:dyDescent="0.25">
      <c r="A605" s="29" t="s">
        <v>54</v>
      </c>
      <c r="B605" s="29" t="s">
        <v>182</v>
      </c>
      <c r="C605" s="37">
        <v>5220</v>
      </c>
      <c r="D605" s="26" t="s">
        <v>405</v>
      </c>
      <c r="E605" s="26"/>
      <c r="F605" s="26"/>
      <c r="G605" s="26"/>
      <c r="H605" s="26">
        <v>1</v>
      </c>
    </row>
    <row r="606" spans="1:8" x14ac:dyDescent="0.25">
      <c r="A606" s="29" t="s">
        <v>412</v>
      </c>
      <c r="B606" s="29" t="s">
        <v>271</v>
      </c>
      <c r="C606" s="37">
        <v>3590</v>
      </c>
      <c r="D606" s="26" t="s">
        <v>405</v>
      </c>
      <c r="E606" s="26"/>
      <c r="F606" s="26"/>
      <c r="G606" s="26"/>
      <c r="H606" s="26">
        <f>1/[2]Secteurs!$M$86</f>
        <v>0.90909090909090906</v>
      </c>
    </row>
    <row r="607" spans="1:8" x14ac:dyDescent="0.25">
      <c r="A607" s="29" t="s">
        <v>326</v>
      </c>
      <c r="B607" s="29" t="s">
        <v>84</v>
      </c>
      <c r="C607" s="37">
        <v>40</v>
      </c>
      <c r="D607" s="26" t="s">
        <v>405</v>
      </c>
      <c r="E607" s="26"/>
      <c r="F607" s="26"/>
      <c r="G607" s="26"/>
      <c r="H607" s="26">
        <f>H671</f>
        <v>0.4185620701176051</v>
      </c>
    </row>
    <row r="608" spans="1:8" s="26" customFormat="1" x14ac:dyDescent="0.25">
      <c r="A608" s="29" t="s">
        <v>163</v>
      </c>
      <c r="B608" s="29" t="s">
        <v>84</v>
      </c>
      <c r="C608" s="37">
        <f>C600+C649+C653+C656+C659</f>
        <v>2010</v>
      </c>
      <c r="D608" s="26" t="s">
        <v>405</v>
      </c>
      <c r="H608" s="26">
        <f>H672</f>
        <v>0.4185620701176051</v>
      </c>
    </row>
    <row r="609" spans="1:8" x14ac:dyDescent="0.25">
      <c r="A609" s="29" t="s">
        <v>327</v>
      </c>
      <c r="B609" s="29" t="s">
        <v>105</v>
      </c>
      <c r="C609" s="37">
        <v>1060</v>
      </c>
      <c r="D609" s="26" t="s">
        <v>405</v>
      </c>
      <c r="E609" s="26"/>
      <c r="F609" s="26"/>
      <c r="G609" s="26"/>
      <c r="H609" s="26">
        <f>H671</f>
        <v>0.4185620701176051</v>
      </c>
    </row>
    <row r="610" spans="1:8" x14ac:dyDescent="0.25">
      <c r="A610" s="29" t="s">
        <v>304</v>
      </c>
      <c r="B610" s="29" t="s">
        <v>157</v>
      </c>
      <c r="C610" s="37">
        <v>12700</v>
      </c>
      <c r="D610" s="26" t="s">
        <v>405</v>
      </c>
      <c r="E610" s="26"/>
      <c r="F610" s="26"/>
      <c r="G610" s="26"/>
      <c r="H610" s="26" cm="1">
        <f t="array" ref="H610">_xlfn.XLOOKUP(A610&amp;B610&amp;"1000t",[1]MFAB!A:A&amp;[1]MFAB!B:B&amp;[1]MFAB!E:E,[1]MFAB!I:I)</f>
        <v>0.4681249358030512</v>
      </c>
    </row>
    <row r="611" spans="1:8" x14ac:dyDescent="0.25">
      <c r="A611" s="29" t="s">
        <v>305</v>
      </c>
      <c r="B611" s="29" t="s">
        <v>158</v>
      </c>
      <c r="C611" s="37">
        <v>4740</v>
      </c>
      <c r="D611" s="26" t="s">
        <v>405</v>
      </c>
      <c r="E611" s="26"/>
      <c r="F611" s="26"/>
      <c r="G611" s="26"/>
      <c r="H611" s="26">
        <f>[2]Forêt!$H$66/1000</f>
        <v>0.4681249358030512</v>
      </c>
    </row>
    <row r="612" spans="1:8" x14ac:dyDescent="0.25">
      <c r="A612" s="29" t="s">
        <v>305</v>
      </c>
      <c r="B612" s="29" t="s">
        <v>157</v>
      </c>
      <c r="C612" s="37">
        <v>2900</v>
      </c>
      <c r="D612" s="26" t="s">
        <v>405</v>
      </c>
      <c r="E612" s="26"/>
      <c r="F612" s="26"/>
      <c r="G612" s="26"/>
      <c r="H612" s="26">
        <f>[2]Forêt!$H$66/1000</f>
        <v>0.4681249358030512</v>
      </c>
    </row>
    <row r="613" spans="1:8" x14ac:dyDescent="0.25">
      <c r="A613" s="29" t="s">
        <v>116</v>
      </c>
      <c r="B613" s="29" t="s">
        <v>276</v>
      </c>
      <c r="C613" s="37">
        <v>430</v>
      </c>
      <c r="D613" s="26" t="s">
        <v>405</v>
      </c>
      <c r="E613" s="26"/>
      <c r="F613" s="26"/>
      <c r="G613" s="26"/>
      <c r="H613" s="26">
        <f>[2]Forêt!$H$66/1000</f>
        <v>0.4681249358030512</v>
      </c>
    </row>
    <row r="614" spans="1:8" x14ac:dyDescent="0.25">
      <c r="A614" s="29" t="s">
        <v>284</v>
      </c>
      <c r="B614" s="29" t="s">
        <v>157</v>
      </c>
      <c r="C614" s="37">
        <v>4200</v>
      </c>
      <c r="D614" s="26" t="s">
        <v>405</v>
      </c>
      <c r="E614" s="26"/>
      <c r="F614" s="26"/>
      <c r="G614" s="26"/>
      <c r="H614" s="26" cm="1">
        <f t="array" ref="H614">_xlfn.XLOOKUP(A614&amp;B614&amp;"1000t",[1]MFAB!A:A&amp;[1]MFAB!B:B&amp;[1]MFAB!E:E,[1]MFAB!I:I)</f>
        <v>0.4681249358030512</v>
      </c>
    </row>
    <row r="615" spans="1:8" x14ac:dyDescent="0.25">
      <c r="A615" s="29" t="s">
        <v>121</v>
      </c>
      <c r="B615" s="29" t="s">
        <v>271</v>
      </c>
      <c r="C615" s="37">
        <v>2400</v>
      </c>
      <c r="D615" s="26" t="s">
        <v>405</v>
      </c>
      <c r="E615" s="26"/>
      <c r="F615" s="26"/>
      <c r="G615" s="26"/>
      <c r="H615" s="26">
        <f>1/[2]Secteurs!$M$79</f>
        <v>0.90909090909090906</v>
      </c>
    </row>
    <row r="616" spans="1:8" x14ac:dyDescent="0.25">
      <c r="A616" s="29" t="s">
        <v>122</v>
      </c>
      <c r="B616" s="4" t="s">
        <v>127</v>
      </c>
      <c r="C616" s="37">
        <v>1750</v>
      </c>
      <c r="D616" s="26" t="s">
        <v>405</v>
      </c>
      <c r="E616" s="26"/>
      <c r="F616" s="26"/>
      <c r="G616" s="26"/>
      <c r="H616" s="26">
        <f>H615</f>
        <v>0.90909090909090906</v>
      </c>
    </row>
    <row r="617" spans="1:8" x14ac:dyDescent="0.25">
      <c r="A617" s="29" t="s">
        <v>122</v>
      </c>
      <c r="B617" s="29" t="s">
        <v>271</v>
      </c>
      <c r="C617" s="37">
        <f>4380-C618</f>
        <v>1140</v>
      </c>
      <c r="D617" s="26" t="s">
        <v>405</v>
      </c>
      <c r="E617" s="26"/>
      <c r="F617" s="26"/>
      <c r="G617" s="26"/>
      <c r="H617" s="26">
        <f>H616</f>
        <v>0.90909090909090906</v>
      </c>
    </row>
    <row r="618" spans="1:8" x14ac:dyDescent="0.25">
      <c r="A618" s="29" t="s">
        <v>122</v>
      </c>
      <c r="B618" s="29" t="s">
        <v>276</v>
      </c>
      <c r="C618" s="37">
        <v>3240</v>
      </c>
      <c r="D618" s="26" t="s">
        <v>405</v>
      </c>
      <c r="E618" s="26"/>
      <c r="F618" s="26"/>
      <c r="G618" s="26"/>
      <c r="H618" s="26">
        <f>H617</f>
        <v>0.90909090909090906</v>
      </c>
    </row>
    <row r="619" spans="1:8" s="26" customFormat="1" x14ac:dyDescent="0.25">
      <c r="A619" s="29" t="s">
        <v>143</v>
      </c>
      <c r="B619" s="29" t="s">
        <v>287</v>
      </c>
      <c r="C619" s="37">
        <v>260</v>
      </c>
      <c r="D619" s="26" t="s">
        <v>405</v>
      </c>
      <c r="H619" s="26">
        <f>H620</f>
        <v>0.41900928994096648</v>
      </c>
    </row>
    <row r="620" spans="1:8" x14ac:dyDescent="0.25">
      <c r="A620" s="31" t="s">
        <v>287</v>
      </c>
      <c r="B620" s="29" t="s">
        <v>144</v>
      </c>
      <c r="C620" s="37">
        <v>260</v>
      </c>
      <c r="D620" s="26" t="s">
        <v>405</v>
      </c>
      <c r="E620" s="26"/>
      <c r="F620" s="26"/>
      <c r="G620" s="26"/>
      <c r="H620" s="26">
        <f>H621</f>
        <v>0.41900928994096648</v>
      </c>
    </row>
    <row r="621" spans="1:8" x14ac:dyDescent="0.25">
      <c r="A621" s="29" t="s">
        <v>288</v>
      </c>
      <c r="B621" s="29" t="s">
        <v>143</v>
      </c>
      <c r="C621" s="37">
        <f>260+180</f>
        <v>440</v>
      </c>
      <c r="D621" s="26" t="s">
        <v>405</v>
      </c>
      <c r="E621" s="26"/>
      <c r="F621" s="26"/>
      <c r="G621" s="26"/>
      <c r="H621" s="26" cm="1">
        <f t="array" ref="H621">_xlfn.XLOOKUP(A621&amp;B621&amp;"1000t",[1]MFAB!A:A&amp;[1]MFAB!B:B&amp;[1]MFAB!E:E,[1]MFAB!I:I)</f>
        <v>0.41900928994096648</v>
      </c>
    </row>
    <row r="622" spans="1:8" x14ac:dyDescent="0.25">
      <c r="A622" s="29" t="s">
        <v>179</v>
      </c>
      <c r="B622" s="29" t="s">
        <v>58</v>
      </c>
      <c r="C622" s="37">
        <f>1370-440</f>
        <v>930</v>
      </c>
      <c r="D622" s="26" t="s">
        <v>405</v>
      </c>
      <c r="E622" s="26"/>
      <c r="F622" s="26"/>
      <c r="G622" s="26"/>
      <c r="H622" s="26" cm="1">
        <f t="array" ref="H622">_xlfn.XLOOKUP(A622&amp;B622&amp;"1000t",[1]MFAB!A:A&amp;[1]MFAB!B:B&amp;[1]MFAB!E:E,[1]MFAB!I:I)</f>
        <v>0.56259763694398679</v>
      </c>
    </row>
    <row r="623" spans="1:8" x14ac:dyDescent="0.25">
      <c r="A623" s="29" t="s">
        <v>178</v>
      </c>
      <c r="B623" s="29" t="s">
        <v>62</v>
      </c>
      <c r="C623" s="37">
        <f>6730-2750</f>
        <v>3980</v>
      </c>
      <c r="D623" s="26" t="s">
        <v>405</v>
      </c>
      <c r="E623" s="26"/>
      <c r="F623" s="26"/>
      <c r="G623" s="26"/>
      <c r="H623" s="26" cm="1">
        <f t="array" ref="H623">_xlfn.XLOOKUP(A623&amp;B623&amp;"1000t",[1]MFAB!A:A&amp;[1]MFAB!B:B&amp;[1]MFAB!E:E,[1]MFAB!I:I)</f>
        <v>0.4185620701176051</v>
      </c>
    </row>
    <row r="624" spans="1:8" x14ac:dyDescent="0.25">
      <c r="A624" s="29" t="s">
        <v>289</v>
      </c>
      <c r="B624" s="29" t="s">
        <v>132</v>
      </c>
      <c r="C624" s="37">
        <f>4520-400</f>
        <v>4120</v>
      </c>
      <c r="D624" s="26" t="s">
        <v>405</v>
      </c>
      <c r="E624" s="26"/>
      <c r="F624" s="26"/>
      <c r="G624" s="26"/>
      <c r="H624" s="26">
        <f>H600</f>
        <v>0.5655</v>
      </c>
    </row>
    <row r="625" spans="1:8" x14ac:dyDescent="0.25">
      <c r="A625" s="29" t="s">
        <v>289</v>
      </c>
      <c r="B625" s="29" t="s">
        <v>161</v>
      </c>
      <c r="C625" s="37">
        <v>910</v>
      </c>
      <c r="D625" s="26" t="s">
        <v>405</v>
      </c>
      <c r="E625" s="26"/>
      <c r="F625" s="26"/>
      <c r="G625" s="26"/>
      <c r="H625" s="26">
        <f>1/[2]Secteurs!$M$79</f>
        <v>0.90909090909090906</v>
      </c>
    </row>
    <row r="626" spans="1:8" x14ac:dyDescent="0.25">
      <c r="A626" s="29" t="s">
        <v>181</v>
      </c>
      <c r="B626" s="29" t="s">
        <v>96</v>
      </c>
      <c r="C626" s="37">
        <v>3830</v>
      </c>
      <c r="D626" s="26" t="s">
        <v>405</v>
      </c>
      <c r="E626" s="26"/>
      <c r="F626" s="26"/>
      <c r="G626" s="26"/>
      <c r="H626" s="26">
        <v>1</v>
      </c>
    </row>
    <row r="627" spans="1:8" x14ac:dyDescent="0.25">
      <c r="A627" s="29" t="s">
        <v>181</v>
      </c>
      <c r="B627" s="29" t="s">
        <v>104</v>
      </c>
      <c r="C627" s="37">
        <v>4770</v>
      </c>
      <c r="D627" s="26" t="s">
        <v>405</v>
      </c>
      <c r="E627" s="26"/>
      <c r="F627" s="26"/>
      <c r="G627" s="26"/>
      <c r="H627" s="26" cm="1">
        <f t="array" ref="H627">_xlfn.XLOOKUP(A627&amp;B627&amp;"1000t",[1]MFAB!A:A&amp;[1]MFAB!B:B&amp;[1]MFAB!E:E,[1]MFAB!I:I)</f>
        <v>0.90909090909090906</v>
      </c>
    </row>
    <row r="628" spans="1:8" x14ac:dyDescent="0.25">
      <c r="A628" s="29" t="s">
        <v>276</v>
      </c>
      <c r="B628" s="29" t="s">
        <v>115</v>
      </c>
      <c r="C628" s="37">
        <v>3670</v>
      </c>
      <c r="D628" s="26" t="s">
        <v>405</v>
      </c>
      <c r="F628" s="26"/>
      <c r="G628" s="26"/>
      <c r="H628" s="26" cm="1">
        <f t="array" ref="H628">_xlfn.XLOOKUP(A628&amp;B628&amp;"1000t",[1]MFAB!A:A&amp;[1]MFAB!B:B&amp;[1]MFAB!E:E,[1]MFAB!I:I)</f>
        <v>0.90909090909090906</v>
      </c>
    </row>
    <row r="629" spans="1:8" x14ac:dyDescent="0.25">
      <c r="A629" s="29" t="s">
        <v>125</v>
      </c>
      <c r="B629" s="4" t="s">
        <v>127</v>
      </c>
      <c r="C629" s="37">
        <v>440</v>
      </c>
      <c r="D629" s="26" t="s">
        <v>405</v>
      </c>
      <c r="E629" s="26"/>
      <c r="F629" s="26"/>
      <c r="G629" s="26"/>
      <c r="H629" s="26">
        <f>1/[2]Secteurs!$M$79</f>
        <v>0.90909090909090906</v>
      </c>
    </row>
    <row r="630" spans="1:8" x14ac:dyDescent="0.25">
      <c r="A630" s="29" t="s">
        <v>126</v>
      </c>
      <c r="B630" s="4" t="s">
        <v>127</v>
      </c>
      <c r="C630" s="37">
        <v>2750</v>
      </c>
      <c r="D630" s="26" t="s">
        <v>405</v>
      </c>
      <c r="E630" s="26"/>
      <c r="F630" s="26"/>
      <c r="G630" s="26"/>
      <c r="H630" s="26">
        <f>H629</f>
        <v>0.90909090909090906</v>
      </c>
    </row>
    <row r="631" spans="1:8" s="26" customFormat="1" x14ac:dyDescent="0.25">
      <c r="A631" s="4" t="s">
        <v>127</v>
      </c>
      <c r="B631" s="29" t="s">
        <v>46</v>
      </c>
      <c r="C631" s="37">
        <f>C616+C629+C630</f>
        <v>4940</v>
      </c>
      <c r="D631" s="26" t="s">
        <v>405</v>
      </c>
      <c r="H631" s="26">
        <f>H630</f>
        <v>0.90909090909090906</v>
      </c>
    </row>
    <row r="632" spans="1:8" x14ac:dyDescent="0.25">
      <c r="A632" s="29" t="s">
        <v>182</v>
      </c>
      <c r="B632" s="29" t="s">
        <v>100</v>
      </c>
      <c r="C632" s="37">
        <v>7330</v>
      </c>
      <c r="D632" s="26" t="s">
        <v>405</v>
      </c>
      <c r="E632" s="26"/>
      <c r="F632" s="26"/>
      <c r="G632" s="26"/>
      <c r="H632" s="26">
        <v>1</v>
      </c>
    </row>
    <row r="633" spans="1:8" s="26" customFormat="1" x14ac:dyDescent="0.25">
      <c r="A633" s="29" t="s">
        <v>106</v>
      </c>
      <c r="B633" s="29" t="s">
        <v>105</v>
      </c>
      <c r="C633" s="37">
        <f>C598+C650+C654+C657</f>
        <v>2680</v>
      </c>
      <c r="D633" s="26" t="s">
        <v>405</v>
      </c>
      <c r="H633" s="26">
        <f>H634</f>
        <v>0.41900928994096648</v>
      </c>
    </row>
    <row r="634" spans="1:8" x14ac:dyDescent="0.25">
      <c r="A634" s="31" t="s">
        <v>105</v>
      </c>
      <c r="B634" s="29" t="s">
        <v>347</v>
      </c>
      <c r="C634" s="37">
        <v>830</v>
      </c>
      <c r="D634" s="26" t="s">
        <v>405</v>
      </c>
      <c r="E634" s="26"/>
      <c r="F634" s="26"/>
      <c r="G634" s="26"/>
      <c r="H634" s="26">
        <f>H266</f>
        <v>0.41900928994096648</v>
      </c>
    </row>
    <row r="635" spans="1:8" x14ac:dyDescent="0.25">
      <c r="A635" s="29" t="s">
        <v>291</v>
      </c>
      <c r="B635" s="29" t="s">
        <v>53</v>
      </c>
      <c r="C635" s="37">
        <v>1510</v>
      </c>
      <c r="D635" s="26" t="s">
        <v>405</v>
      </c>
      <c r="E635" s="26"/>
      <c r="F635" s="26"/>
      <c r="G635" s="26"/>
      <c r="H635" s="26">
        <f>1/[2]Secteurs!$M$86</f>
        <v>0.90909090909090906</v>
      </c>
    </row>
    <row r="636" spans="1:8" x14ac:dyDescent="0.25">
      <c r="A636" s="29" t="s">
        <v>291</v>
      </c>
      <c r="B636" s="29" t="s">
        <v>54</v>
      </c>
      <c r="C636" s="37">
        <v>5220</v>
      </c>
      <c r="D636" s="26" t="s">
        <v>405</v>
      </c>
      <c r="E636" s="26"/>
      <c r="F636" s="26"/>
      <c r="G636" s="26"/>
      <c r="H636" s="26">
        <v>1</v>
      </c>
    </row>
    <row r="637" spans="1:8" x14ac:dyDescent="0.25">
      <c r="A637" s="29" t="s">
        <v>162</v>
      </c>
      <c r="B637" s="29" t="s">
        <v>132</v>
      </c>
      <c r="C637" s="37">
        <v>500</v>
      </c>
      <c r="D637" s="26" t="s">
        <v>405</v>
      </c>
      <c r="E637" s="26"/>
      <c r="F637" s="26"/>
      <c r="G637" s="26"/>
      <c r="H637" s="26">
        <v>1</v>
      </c>
    </row>
    <row r="638" spans="1:8" x14ac:dyDescent="0.25">
      <c r="A638" s="29" t="s">
        <v>160</v>
      </c>
      <c r="B638" s="29" t="s">
        <v>271</v>
      </c>
      <c r="C638" s="37">
        <v>400</v>
      </c>
      <c r="D638" s="26" t="s">
        <v>405</v>
      </c>
      <c r="E638" s="26"/>
      <c r="F638" s="26"/>
      <c r="G638" s="26"/>
      <c r="H638" s="26">
        <f>1/[2]Secteurs!$M$79</f>
        <v>0.90909090909090906</v>
      </c>
    </row>
    <row r="639" spans="1:8" x14ac:dyDescent="0.25">
      <c r="A639" s="29" t="s">
        <v>347</v>
      </c>
      <c r="B639" s="29" t="s">
        <v>40</v>
      </c>
      <c r="C639" s="37">
        <v>160</v>
      </c>
      <c r="D639" s="26" t="s">
        <v>405</v>
      </c>
      <c r="E639" s="26"/>
      <c r="F639" s="26"/>
      <c r="G639" s="26"/>
      <c r="H639" s="26" cm="1">
        <f t="array" ref="H639">_xlfn.XLOOKUP(A639&amp;B639&amp;"1000t",[1]MFAB!A:A&amp;[1]MFAB!B:B&amp;[1]MFAB!E:E,[1]MFAB!I:I)</f>
        <v>0.53344595818530283</v>
      </c>
    </row>
    <row r="640" spans="1:8" x14ac:dyDescent="0.25">
      <c r="A640" s="29" t="s">
        <v>347</v>
      </c>
      <c r="B640" s="29" t="s">
        <v>42</v>
      </c>
      <c r="C640" s="37">
        <v>290</v>
      </c>
      <c r="D640" s="26" t="s">
        <v>405</v>
      </c>
      <c r="E640" s="26"/>
      <c r="F640" s="26"/>
      <c r="G640" s="26"/>
      <c r="H640" s="26" cm="1">
        <f t="array" ref="H640">_xlfn.XLOOKUP(A640&amp;B640&amp;"1000t",[1]MFAB!A:A&amp;[1]MFAB!B:B&amp;[1]MFAB!E:E,[1]MFAB!I:I)</f>
        <v>0.41900928994096648</v>
      </c>
    </row>
    <row r="641" spans="1:12" x14ac:dyDescent="0.25">
      <c r="A641" s="29" t="s">
        <v>347</v>
      </c>
      <c r="B641" s="29" t="s">
        <v>58</v>
      </c>
      <c r="C641" s="37">
        <f>290+30</f>
        <v>320</v>
      </c>
      <c r="D641" s="26" t="s">
        <v>405</v>
      </c>
      <c r="E641" s="26"/>
      <c r="F641" s="26"/>
      <c r="G641" s="26"/>
      <c r="H641" s="26" cm="1">
        <f t="array" ref="H641">_xlfn.XLOOKUP(A641&amp;B641&amp;"1000t",[1]MFAB!A:A&amp;[1]MFAB!B:B&amp;[1]MFAB!E:E,[1]MFAB!I:I)</f>
        <v>0.56259763694398679</v>
      </c>
      <c r="L641" t="s">
        <v>409</v>
      </c>
    </row>
    <row r="642" spans="1:12" x14ac:dyDescent="0.25">
      <c r="A642" s="29" t="s">
        <v>347</v>
      </c>
      <c r="B642" s="29" t="s">
        <v>62</v>
      </c>
      <c r="C642" s="37">
        <v>2660</v>
      </c>
      <c r="D642" s="26" t="s">
        <v>405</v>
      </c>
      <c r="E642" s="26"/>
      <c r="F642" s="26"/>
      <c r="G642" s="26"/>
      <c r="H642" s="26" cm="1">
        <f t="array" ref="H642">_xlfn.XLOOKUP(A642&amp;B642&amp;"1000t",[1]MFAB!A:A&amp;[1]MFAB!B:B&amp;[1]MFAB!E:E,[1]MFAB!I:I)</f>
        <v>0.4185620701176051</v>
      </c>
    </row>
    <row r="643" spans="1:12" x14ac:dyDescent="0.25">
      <c r="A643" s="29" t="s">
        <v>347</v>
      </c>
      <c r="B643" s="29" t="s">
        <v>115</v>
      </c>
      <c r="C643" s="37">
        <v>850</v>
      </c>
      <c r="D643" s="26" t="s">
        <v>405</v>
      </c>
      <c r="E643" s="26"/>
      <c r="F643" s="26"/>
      <c r="G643" s="26"/>
      <c r="H643" s="26" cm="1">
        <f t="array" ref="H643">_xlfn.XLOOKUP(A643&amp;B643&amp;"1000t",[1]MFAB!A:A&amp;[1]MFAB!B:B&amp;[1]MFAB!E:E,[1]MFAB!I:I)</f>
        <v>0.90909090909090906</v>
      </c>
    </row>
    <row r="644" spans="1:12" x14ac:dyDescent="0.25">
      <c r="A644" s="29" t="s">
        <v>347</v>
      </c>
      <c r="B644" s="29" t="s">
        <v>96</v>
      </c>
      <c r="C644" s="37">
        <v>1700</v>
      </c>
      <c r="D644" s="26" t="s">
        <v>405</v>
      </c>
      <c r="E644" s="26"/>
      <c r="F644" s="26"/>
      <c r="G644" s="26"/>
      <c r="H644" s="26">
        <v>1</v>
      </c>
    </row>
    <row r="645" spans="1:12" x14ac:dyDescent="0.25">
      <c r="A645" s="29" t="s">
        <v>347</v>
      </c>
      <c r="B645" s="29" t="s">
        <v>144</v>
      </c>
      <c r="C645" s="37">
        <v>520</v>
      </c>
      <c r="D645" s="26" t="s">
        <v>405</v>
      </c>
      <c r="E645" s="26"/>
      <c r="F645" s="26"/>
      <c r="G645" s="26"/>
      <c r="H645" s="26" cm="1">
        <f t="array" ref="H645">_xlfn.XLOOKUP(A645&amp;B645&amp;"1000t",[1]MFAB!A:A&amp;[1]MFAB!B:B&amp;[1]MFAB!E:E,[1]MFAB!I:I)</f>
        <v>0.42499999999999999</v>
      </c>
    </row>
    <row r="646" spans="1:12" x14ac:dyDescent="0.25">
      <c r="A646" s="29" t="s">
        <v>158</v>
      </c>
      <c r="B646" s="29" t="s">
        <v>275</v>
      </c>
      <c r="C646" s="37">
        <v>770</v>
      </c>
      <c r="D646" s="26" t="s">
        <v>405</v>
      </c>
      <c r="E646" s="26"/>
      <c r="F646" s="26"/>
      <c r="G646" s="26"/>
      <c r="H646" s="26">
        <f>[2]Forêt!$H$66/1000</f>
        <v>0.4681249358030512</v>
      </c>
    </row>
    <row r="647" spans="1:12" x14ac:dyDescent="0.25">
      <c r="A647" s="29" t="s">
        <v>161</v>
      </c>
      <c r="B647" s="29" t="s">
        <v>275</v>
      </c>
      <c r="C647" s="37">
        <v>910</v>
      </c>
      <c r="D647" s="26" t="s">
        <v>405</v>
      </c>
      <c r="E647" s="26"/>
      <c r="F647" s="26"/>
      <c r="G647" s="26"/>
      <c r="H647" s="26">
        <f>1/[2]Secteurs!$M$79</f>
        <v>0.90909090909090906</v>
      </c>
    </row>
    <row r="648" spans="1:12" x14ac:dyDescent="0.25">
      <c r="A648" s="29" t="s">
        <v>104</v>
      </c>
      <c r="B648" s="29" t="s">
        <v>275</v>
      </c>
      <c r="C648" s="37">
        <v>4770</v>
      </c>
      <c r="D648" s="26" t="s">
        <v>405</v>
      </c>
      <c r="E648" s="26"/>
      <c r="F648" s="26"/>
      <c r="G648" s="26"/>
      <c r="H648" s="26">
        <f>H647</f>
        <v>0.90909090909090906</v>
      </c>
    </row>
    <row r="649" spans="1:12" x14ac:dyDescent="0.25">
      <c r="A649" s="29" t="s">
        <v>58</v>
      </c>
      <c r="B649" s="29" t="s">
        <v>163</v>
      </c>
      <c r="C649" s="37">
        <v>170</v>
      </c>
      <c r="D649" s="26" t="s">
        <v>405</v>
      </c>
      <c r="E649" s="26"/>
      <c r="F649" s="26"/>
      <c r="G649" s="26"/>
      <c r="H649" s="26">
        <f>H650</f>
        <v>0.56259763694398679</v>
      </c>
    </row>
    <row r="650" spans="1:12" x14ac:dyDescent="0.25">
      <c r="A650" s="29" t="s">
        <v>58</v>
      </c>
      <c r="B650" s="29" t="s">
        <v>106</v>
      </c>
      <c r="C650" s="37">
        <v>200</v>
      </c>
      <c r="D650" s="26" t="s">
        <v>405</v>
      </c>
      <c r="E650" s="26"/>
      <c r="F650" s="26"/>
      <c r="G650" s="26"/>
      <c r="H650" s="26" cm="1">
        <f t="array" ref="H650">_xlfn.XLOOKUP(A650&amp;B650&amp;"1000t",[1]MFAB!A:A&amp;[1]MFAB!B:B&amp;[1]MFAB!E:E,[1]MFAB!I:I)</f>
        <v>0.56259763694398679</v>
      </c>
    </row>
    <row r="651" spans="1:12" x14ac:dyDescent="0.25">
      <c r="A651" s="29" t="s">
        <v>58</v>
      </c>
      <c r="B651" s="29" t="s">
        <v>185</v>
      </c>
      <c r="C651" s="37">
        <v>370</v>
      </c>
      <c r="D651" s="26" t="s">
        <v>405</v>
      </c>
      <c r="E651" s="26"/>
      <c r="F651" s="26"/>
      <c r="G651" s="26"/>
      <c r="H651" s="26" cm="1">
        <f t="array" ref="H651">_xlfn.XLOOKUP(A651&amp;B651&amp;"1000t",[1]MFAB!A:A&amp;[1]MFAB!B:B&amp;[1]MFAB!E:E,[1]MFAB!I:I)</f>
        <v>0.56259763694398679</v>
      </c>
    </row>
    <row r="652" spans="1:12" x14ac:dyDescent="0.25">
      <c r="A652" s="29" t="s">
        <v>58</v>
      </c>
      <c r="B652" s="29" t="s">
        <v>265</v>
      </c>
      <c r="C652" s="37">
        <v>100</v>
      </c>
      <c r="D652" s="26" t="s">
        <v>405</v>
      </c>
      <c r="E652" s="26"/>
      <c r="F652" s="26"/>
      <c r="G652" s="26"/>
      <c r="H652" s="26">
        <f>H651</f>
        <v>0.56259763694398679</v>
      </c>
    </row>
    <row r="653" spans="1:12" x14ac:dyDescent="0.25">
      <c r="A653" s="29" t="s">
        <v>62</v>
      </c>
      <c r="B653" s="29" t="s">
        <v>163</v>
      </c>
      <c r="C653" s="37">
        <v>1580</v>
      </c>
      <c r="D653" s="26" t="s">
        <v>405</v>
      </c>
      <c r="E653" s="26"/>
      <c r="F653" s="26"/>
      <c r="G653" s="26"/>
      <c r="H653" s="26">
        <f>H654</f>
        <v>0.4185620701176051</v>
      </c>
    </row>
    <row r="654" spans="1:12" x14ac:dyDescent="0.25">
      <c r="A654" s="29" t="s">
        <v>62</v>
      </c>
      <c r="B654" s="29" t="s">
        <v>106</v>
      </c>
      <c r="C654" s="37">
        <v>110</v>
      </c>
      <c r="D654" s="26" t="s">
        <v>405</v>
      </c>
      <c r="E654" s="26"/>
      <c r="F654" s="26"/>
      <c r="G654" s="26"/>
      <c r="H654" s="26" cm="1">
        <f t="array" ref="H654">_xlfn.XLOOKUP(A654&amp;B654&amp;"1000t",[1]MFAB!A:A&amp;[1]MFAB!B:B&amp;[1]MFAB!E:E,[1]MFAB!I:I)</f>
        <v>0.4185620701176051</v>
      </c>
    </row>
    <row r="655" spans="1:12" x14ac:dyDescent="0.25">
      <c r="A655" s="29" t="s">
        <v>62</v>
      </c>
      <c r="B655" s="29" t="s">
        <v>185</v>
      </c>
      <c r="C655" s="37">
        <v>4220</v>
      </c>
      <c r="D655" s="26" t="s">
        <v>405</v>
      </c>
      <c r="E655" s="26"/>
      <c r="F655" s="26"/>
      <c r="G655" s="26"/>
      <c r="H655" s="26" cm="1">
        <f t="array" ref="H655">_xlfn.XLOOKUP(A655&amp;B655&amp;"1000t",[1]MFAB!A:A&amp;[1]MFAB!B:B&amp;[1]MFAB!E:E,[1]MFAB!I:I)</f>
        <v>0.4185620701176051</v>
      </c>
    </row>
    <row r="656" spans="1:12" x14ac:dyDescent="0.25">
      <c r="A656" s="29" t="s">
        <v>144</v>
      </c>
      <c r="B656" s="29" t="s">
        <v>163</v>
      </c>
      <c r="C656" s="37">
        <v>20</v>
      </c>
      <c r="D656" s="26" t="s">
        <v>405</v>
      </c>
      <c r="E656" s="26"/>
      <c r="F656" s="26"/>
      <c r="G656" s="26"/>
      <c r="H656" s="26">
        <f>H657</f>
        <v>0.42499999999999999</v>
      </c>
    </row>
    <row r="657" spans="1:12" x14ac:dyDescent="0.25">
      <c r="A657" s="29" t="s">
        <v>144</v>
      </c>
      <c r="B657" s="29" t="s">
        <v>106</v>
      </c>
      <c r="C657" s="37">
        <v>490</v>
      </c>
      <c r="D657" s="26" t="s">
        <v>405</v>
      </c>
      <c r="E657" s="26"/>
      <c r="F657" s="26"/>
      <c r="G657" s="26"/>
      <c r="H657" s="26" cm="1">
        <f t="array" ref="H657">_xlfn.XLOOKUP(A657&amp;B657&amp;"1000t",[1]MFAB!A:A&amp;[1]MFAB!B:B&amp;[1]MFAB!E:E,[1]MFAB!I:I)</f>
        <v>0.42499999999999999</v>
      </c>
    </row>
    <row r="658" spans="1:12" x14ac:dyDescent="0.25">
      <c r="A658" s="29" t="s">
        <v>144</v>
      </c>
      <c r="B658" s="29" t="s">
        <v>185</v>
      </c>
      <c r="C658" s="37">
        <v>260</v>
      </c>
      <c r="D658" s="26" t="s">
        <v>405</v>
      </c>
      <c r="E658" s="26"/>
      <c r="F658" s="26"/>
      <c r="G658" s="26"/>
      <c r="H658" s="26" cm="1">
        <f t="array" ref="H658">_xlfn.XLOOKUP(A658&amp;B658&amp;"1000t",[1]MFAB!A:A&amp;[1]MFAB!B:B&amp;[1]MFAB!E:E,[1]MFAB!I:I)</f>
        <v>0.42499999999999999</v>
      </c>
    </row>
    <row r="659" spans="1:12" x14ac:dyDescent="0.25">
      <c r="A659" s="29" t="s">
        <v>143</v>
      </c>
      <c r="B659" s="29" t="s">
        <v>163</v>
      </c>
      <c r="C659" s="37">
        <v>180</v>
      </c>
      <c r="D659" s="26" t="s">
        <v>405</v>
      </c>
      <c r="E659" s="26"/>
      <c r="F659" s="26"/>
      <c r="G659" s="26"/>
      <c r="H659" s="26">
        <f>H658</f>
        <v>0.42499999999999999</v>
      </c>
    </row>
    <row r="660" spans="1:12" x14ac:dyDescent="0.25">
      <c r="A660" s="29" t="s">
        <v>289</v>
      </c>
      <c r="B660" s="29" t="s">
        <v>160</v>
      </c>
      <c r="C660" s="37">
        <v>400</v>
      </c>
      <c r="D660" s="26" t="s">
        <v>405</v>
      </c>
      <c r="E660" s="26"/>
      <c r="F660" s="26"/>
      <c r="G660" s="26"/>
      <c r="H660" s="26">
        <f>1/[2]Secteurs!$M$79</f>
        <v>0.90909090909090906</v>
      </c>
    </row>
    <row r="661" spans="1:12" x14ac:dyDescent="0.25">
      <c r="A661" s="29" t="s">
        <v>121</v>
      </c>
      <c r="B661" s="29" t="s">
        <v>275</v>
      </c>
      <c r="C661" s="37">
        <v>320</v>
      </c>
      <c r="D661" s="26" t="s">
        <v>405</v>
      </c>
      <c r="E661" s="26"/>
      <c r="F661" s="26"/>
      <c r="G661" s="26"/>
      <c r="H661" s="26">
        <f>1/[2]Secteurs!$M$79</f>
        <v>0.90909090909090906</v>
      </c>
    </row>
    <row r="662" spans="1:12" x14ac:dyDescent="0.25">
      <c r="A662" s="29" t="s">
        <v>122</v>
      </c>
      <c r="B662" s="29" t="s">
        <v>275</v>
      </c>
      <c r="C662" s="37">
        <v>830</v>
      </c>
      <c r="D662" s="26" t="s">
        <v>405</v>
      </c>
      <c r="E662" s="26"/>
      <c r="F662" s="26"/>
      <c r="G662" s="26"/>
      <c r="H662" s="26">
        <f>1/[2]Secteurs!$M$79</f>
        <v>0.90909090909090906</v>
      </c>
    </row>
    <row r="663" spans="1:12" x14ac:dyDescent="0.25">
      <c r="A663" s="29" t="s">
        <v>215</v>
      </c>
      <c r="B663" s="29" t="s">
        <v>347</v>
      </c>
      <c r="C663" s="37">
        <v>660</v>
      </c>
      <c r="D663" s="26" t="s">
        <v>405</v>
      </c>
      <c r="E663" s="26"/>
      <c r="F663" s="26"/>
      <c r="G663" s="26"/>
      <c r="H663" s="26">
        <f>[2]Bois!$G$35/1000</f>
        <v>0.4185620701176051</v>
      </c>
      <c r="I663" s="38"/>
    </row>
    <row r="664" spans="1:12" x14ac:dyDescent="0.25">
      <c r="A664" s="29" t="s">
        <v>185</v>
      </c>
      <c r="B664" s="29" t="s">
        <v>263</v>
      </c>
      <c r="C664" s="37">
        <v>680</v>
      </c>
      <c r="D664" s="26" t="s">
        <v>405</v>
      </c>
      <c r="E664" s="26"/>
      <c r="F664" s="26"/>
      <c r="G664" s="26"/>
      <c r="H664" s="26">
        <f>[2]Bois!$G$35/1000</f>
        <v>0.4185620701176051</v>
      </c>
      <c r="I664" s="38"/>
    </row>
    <row r="665" spans="1:12" x14ac:dyDescent="0.25">
      <c r="A665" s="29" t="s">
        <v>185</v>
      </c>
      <c r="B665" s="29" t="s">
        <v>200</v>
      </c>
      <c r="C665" s="37">
        <v>1300</v>
      </c>
      <c r="D665" s="26" t="s">
        <v>405</v>
      </c>
      <c r="E665" s="26"/>
      <c r="F665" s="26"/>
      <c r="G665" s="26"/>
      <c r="H665" s="26">
        <f>[2]Bois!$G$35/1000</f>
        <v>0.4185620701176051</v>
      </c>
    </row>
    <row r="666" spans="1:12" x14ac:dyDescent="0.25">
      <c r="A666" s="29" t="s">
        <v>185</v>
      </c>
      <c r="B666" s="29" t="s">
        <v>215</v>
      </c>
      <c r="C666" s="37">
        <f>2560+C663</f>
        <v>3220</v>
      </c>
      <c r="D666" s="26" t="s">
        <v>405</v>
      </c>
      <c r="E666" s="26"/>
      <c r="F666" s="26"/>
      <c r="G666" s="26"/>
      <c r="H666" s="26">
        <f>[2]Bois!$G$35/1000</f>
        <v>0.4185620701176051</v>
      </c>
    </row>
    <row r="667" spans="1:12" x14ac:dyDescent="0.25">
      <c r="A667" s="29" t="s">
        <v>185</v>
      </c>
      <c r="B667" s="29" t="s">
        <v>413</v>
      </c>
      <c r="C667" s="37">
        <v>370</v>
      </c>
      <c r="D667" s="26" t="s">
        <v>405</v>
      </c>
      <c r="E667" s="26"/>
      <c r="F667" s="26"/>
      <c r="G667" s="26"/>
      <c r="H667" s="26">
        <f>[2]Bois!$G$35/1000</f>
        <v>0.4185620701176051</v>
      </c>
    </row>
    <row r="668" spans="1:12" x14ac:dyDescent="0.25">
      <c r="A668" s="29" t="s">
        <v>347</v>
      </c>
      <c r="B668" s="29" t="s">
        <v>46</v>
      </c>
      <c r="C668" s="37">
        <v>3650</v>
      </c>
      <c r="D668" s="26" t="s">
        <v>405</v>
      </c>
      <c r="E668" s="26"/>
      <c r="F668" s="26"/>
      <c r="G668" s="26"/>
      <c r="H668" s="26">
        <f>[2]Bois!$O$8/1000</f>
        <v>0.46705676169630056</v>
      </c>
    </row>
    <row r="669" spans="1:12" x14ac:dyDescent="0.25">
      <c r="A669" s="29" t="s">
        <v>347</v>
      </c>
      <c r="B669" s="29" t="s">
        <v>132</v>
      </c>
      <c r="C669" s="37">
        <v>1340</v>
      </c>
      <c r="D669" s="26" t="s">
        <v>405</v>
      </c>
      <c r="E669" s="26"/>
      <c r="F669" s="26"/>
      <c r="G669" s="26"/>
      <c r="H669" s="26">
        <f>[2]Panneaux!$B$21</f>
        <v>0.5655</v>
      </c>
    </row>
    <row r="670" spans="1:12" x14ac:dyDescent="0.25">
      <c r="A670" s="29" t="s">
        <v>347</v>
      </c>
      <c r="B670" s="29" t="s">
        <v>84</v>
      </c>
      <c r="C670" s="37">
        <v>1170</v>
      </c>
      <c r="D670" s="26" t="s">
        <v>405</v>
      </c>
      <c r="E670" s="26"/>
      <c r="F670" s="26"/>
      <c r="G670" s="26"/>
      <c r="H670" s="26">
        <f>H42</f>
        <v>0.4185620701176051</v>
      </c>
    </row>
    <row r="671" spans="1:12" x14ac:dyDescent="0.25">
      <c r="A671" s="29" t="s">
        <v>347</v>
      </c>
      <c r="B671" s="29" t="s">
        <v>105</v>
      </c>
      <c r="C671" s="37">
        <v>440</v>
      </c>
      <c r="D671" s="26" t="s">
        <v>405</v>
      </c>
      <c r="E671" s="26"/>
      <c r="F671" s="26"/>
      <c r="G671" s="26"/>
      <c r="H671" s="26">
        <f>H302</f>
        <v>0.4185620701176051</v>
      </c>
    </row>
    <row r="672" spans="1:12" x14ac:dyDescent="0.25">
      <c r="A672" s="29" t="s">
        <v>347</v>
      </c>
      <c r="B672" s="29" t="s">
        <v>215</v>
      </c>
      <c r="C672" s="37">
        <v>720</v>
      </c>
      <c r="D672" s="26" t="s">
        <v>405</v>
      </c>
      <c r="E672" s="26"/>
      <c r="F672" s="26"/>
      <c r="G672" s="26"/>
      <c r="H672" s="26">
        <f>H665</f>
        <v>0.4185620701176051</v>
      </c>
      <c r="L672" t="s">
        <v>411</v>
      </c>
    </row>
    <row r="673" spans="1:8" x14ac:dyDescent="0.25">
      <c r="A673" s="29" t="s">
        <v>323</v>
      </c>
      <c r="B673" s="29" t="s">
        <v>50</v>
      </c>
      <c r="C673" s="37">
        <f t="shared" ref="C673:C704" si="10">C570*H570</f>
        <v>2787.395</v>
      </c>
      <c r="D673" s="26" t="s">
        <v>404</v>
      </c>
      <c r="E673" s="26"/>
      <c r="F673" s="26"/>
      <c r="G673" s="26"/>
      <c r="H673" s="26"/>
    </row>
    <row r="674" spans="1:8" x14ac:dyDescent="0.25">
      <c r="A674" s="29" t="s">
        <v>323</v>
      </c>
      <c r="B674" s="29" t="s">
        <v>49</v>
      </c>
      <c r="C674" s="37">
        <f t="shared" si="10"/>
        <v>2291.0712563314228</v>
      </c>
      <c r="D674" s="26" t="s">
        <v>404</v>
      </c>
      <c r="E674" s="26"/>
      <c r="F674" s="26"/>
      <c r="G674" s="26"/>
      <c r="H674" s="26"/>
    </row>
    <row r="675" spans="1:8" x14ac:dyDescent="0.25">
      <c r="A675" s="29" t="s">
        <v>323</v>
      </c>
      <c r="B675" s="26" t="s">
        <v>116</v>
      </c>
      <c r="C675" s="37">
        <f t="shared" si="10"/>
        <v>9741.6799140614949</v>
      </c>
      <c r="D675" s="26" t="s">
        <v>404</v>
      </c>
      <c r="E675" s="26"/>
      <c r="F675" s="26"/>
      <c r="G675" s="26"/>
      <c r="H675" s="26"/>
    </row>
    <row r="676" spans="1:8" s="26" customFormat="1" x14ac:dyDescent="0.25">
      <c r="A676" s="29" t="s">
        <v>116</v>
      </c>
      <c r="B676" s="29" t="s">
        <v>304</v>
      </c>
      <c r="C676" s="37">
        <f t="shared" si="10"/>
        <v>5945.1866846987505</v>
      </c>
      <c r="D676" s="26" t="s">
        <v>404</v>
      </c>
    </row>
    <row r="677" spans="1:8" s="26" customFormat="1" x14ac:dyDescent="0.25">
      <c r="A677" s="29" t="s">
        <v>116</v>
      </c>
      <c r="B677" s="29" t="s">
        <v>305</v>
      </c>
      <c r="C677" s="37">
        <f t="shared" si="10"/>
        <v>3796.4932293627453</v>
      </c>
      <c r="D677" s="26" t="s">
        <v>404</v>
      </c>
    </row>
    <row r="678" spans="1:8" x14ac:dyDescent="0.25">
      <c r="A678" s="29" t="s">
        <v>40</v>
      </c>
      <c r="B678" s="29" t="s">
        <v>323</v>
      </c>
      <c r="C678" s="37">
        <f t="shared" si="10"/>
        <v>32.006757491118172</v>
      </c>
      <c r="D678" s="26" t="s">
        <v>404</v>
      </c>
      <c r="E678" s="26"/>
      <c r="F678" s="26"/>
      <c r="G678" s="26"/>
      <c r="H678" s="26"/>
    </row>
    <row r="679" spans="1:8" x14ac:dyDescent="0.25">
      <c r="A679" s="29" t="s">
        <v>40</v>
      </c>
      <c r="B679" s="29" t="s">
        <v>347</v>
      </c>
      <c r="C679" s="37">
        <f t="shared" si="10"/>
        <v>464.09798362121347</v>
      </c>
      <c r="D679" s="26" t="s">
        <v>404</v>
      </c>
      <c r="E679" s="26"/>
      <c r="F679" s="26"/>
      <c r="G679" s="26"/>
      <c r="H679" s="26"/>
    </row>
    <row r="680" spans="1:8" x14ac:dyDescent="0.25">
      <c r="A680" s="29" t="s">
        <v>179</v>
      </c>
      <c r="B680" s="29" t="s">
        <v>121</v>
      </c>
      <c r="C680" s="37">
        <f t="shared" si="10"/>
        <v>1450.9730062640238</v>
      </c>
      <c r="D680" s="26" t="s">
        <v>404</v>
      </c>
      <c r="E680" s="26"/>
      <c r="F680" s="26"/>
      <c r="G680" s="26"/>
      <c r="H680" s="26"/>
    </row>
    <row r="681" spans="1:8" x14ac:dyDescent="0.25">
      <c r="A681" s="29" t="s">
        <v>40</v>
      </c>
      <c r="B681" s="29" t="s">
        <v>288</v>
      </c>
      <c r="C681" s="37">
        <f t="shared" si="10"/>
        <v>234.71622160153325</v>
      </c>
      <c r="D681" s="26" t="s">
        <v>404</v>
      </c>
      <c r="E681" s="26"/>
      <c r="F681" s="26"/>
      <c r="G681" s="26"/>
      <c r="H681" s="26"/>
    </row>
    <row r="682" spans="1:8" x14ac:dyDescent="0.25">
      <c r="A682" s="29" t="s">
        <v>179</v>
      </c>
      <c r="B682" s="29" t="s">
        <v>68</v>
      </c>
      <c r="C682" s="37">
        <f t="shared" si="10"/>
        <v>112.0236512189136</v>
      </c>
      <c r="D682" s="26" t="s">
        <v>404</v>
      </c>
      <c r="E682" s="26"/>
      <c r="F682" s="26"/>
      <c r="G682" s="26"/>
      <c r="H682" s="26"/>
    </row>
    <row r="683" spans="1:8" x14ac:dyDescent="0.25">
      <c r="A683" s="29" t="s">
        <v>40</v>
      </c>
      <c r="B683" s="29" t="s">
        <v>179</v>
      </c>
      <c r="C683" s="37">
        <f t="shared" si="10"/>
        <v>2293.8176201968022</v>
      </c>
      <c r="D683" s="26" t="s">
        <v>404</v>
      </c>
      <c r="E683" s="26"/>
      <c r="F683" s="26"/>
      <c r="G683" s="26"/>
      <c r="H683" s="26"/>
    </row>
    <row r="684" spans="1:8" x14ac:dyDescent="0.25">
      <c r="A684" s="29" t="s">
        <v>42</v>
      </c>
      <c r="B684" s="29" t="s">
        <v>323</v>
      </c>
      <c r="C684" s="37">
        <f t="shared" si="10"/>
        <v>544.7120769232564</v>
      </c>
      <c r="D684" s="26" t="s">
        <v>404</v>
      </c>
      <c r="E684" s="26"/>
      <c r="F684" s="26"/>
      <c r="G684" s="26"/>
      <c r="H684" s="26"/>
    </row>
    <row r="685" spans="1:8" x14ac:dyDescent="0.25">
      <c r="A685" s="29" t="s">
        <v>42</v>
      </c>
      <c r="B685" s="29" t="s">
        <v>347</v>
      </c>
      <c r="C685" s="37">
        <f t="shared" si="10"/>
        <v>502.8111479291598</v>
      </c>
      <c r="D685" s="26" t="s">
        <v>404</v>
      </c>
      <c r="E685" s="26"/>
      <c r="F685" s="26"/>
      <c r="G685" s="26"/>
      <c r="H685" s="26"/>
    </row>
    <row r="686" spans="1:8" x14ac:dyDescent="0.25">
      <c r="A686" s="29" t="s">
        <v>178</v>
      </c>
      <c r="B686" s="29" t="s">
        <v>122</v>
      </c>
      <c r="C686" s="37">
        <f t="shared" si="10"/>
        <v>2916.3046579891266</v>
      </c>
      <c r="D686" s="26" t="s">
        <v>404</v>
      </c>
      <c r="E686" s="26"/>
      <c r="F686" s="26"/>
      <c r="G686" s="26"/>
      <c r="H686" s="26"/>
    </row>
    <row r="687" spans="1:8" x14ac:dyDescent="0.25">
      <c r="A687" s="29" t="s">
        <v>42</v>
      </c>
      <c r="B687" s="29" t="s">
        <v>178</v>
      </c>
      <c r="C687" s="37">
        <f t="shared" si="10"/>
        <v>5736.2371792918311</v>
      </c>
      <c r="D687" s="26" t="s">
        <v>404</v>
      </c>
      <c r="E687" s="26"/>
      <c r="F687" s="26"/>
      <c r="G687" s="26"/>
      <c r="H687" s="26"/>
    </row>
    <row r="688" spans="1:8" x14ac:dyDescent="0.25">
      <c r="A688" s="29" t="s">
        <v>46</v>
      </c>
      <c r="B688" s="29" t="s">
        <v>277</v>
      </c>
      <c r="C688" s="37">
        <f t="shared" si="10"/>
        <v>336.28086842133638</v>
      </c>
      <c r="D688" s="26" t="s">
        <v>404</v>
      </c>
      <c r="E688" s="26"/>
      <c r="F688" s="26"/>
      <c r="G688" s="26"/>
      <c r="H688" s="26"/>
    </row>
    <row r="689" spans="1:8" x14ac:dyDescent="0.25">
      <c r="A689" s="29" t="s">
        <v>46</v>
      </c>
      <c r="B689" s="29" t="s">
        <v>289</v>
      </c>
      <c r="C689" s="37">
        <f t="shared" si="10"/>
        <v>3409.5143603829943</v>
      </c>
      <c r="D689" s="26" t="s">
        <v>404</v>
      </c>
      <c r="E689" s="26"/>
      <c r="F689" s="26"/>
      <c r="G689" s="26"/>
      <c r="H689" s="26"/>
    </row>
    <row r="690" spans="1:8" x14ac:dyDescent="0.25">
      <c r="A690" s="29" t="s">
        <v>46</v>
      </c>
      <c r="B690" s="29" t="s">
        <v>181</v>
      </c>
      <c r="C690" s="37">
        <f t="shared" si="10"/>
        <v>4016.6881505881847</v>
      </c>
      <c r="D690" s="26" t="s">
        <v>404</v>
      </c>
      <c r="E690" s="26"/>
      <c r="F690" s="26"/>
      <c r="G690" s="26"/>
      <c r="H690" s="26"/>
    </row>
    <row r="691" spans="1:8" x14ac:dyDescent="0.25">
      <c r="A691" s="29" t="s">
        <v>158</v>
      </c>
      <c r="B691" s="29" t="s">
        <v>271</v>
      </c>
      <c r="C691" s="37">
        <f t="shared" si="10"/>
        <v>1858.4559951381132</v>
      </c>
      <c r="D691" s="26" t="s">
        <v>404</v>
      </c>
      <c r="E691" s="26"/>
      <c r="F691" s="26"/>
      <c r="G691" s="26"/>
      <c r="H691" s="26"/>
    </row>
    <row r="692" spans="1:8" x14ac:dyDescent="0.25">
      <c r="A692" s="29" t="s">
        <v>157</v>
      </c>
      <c r="B692" s="29" t="s">
        <v>267</v>
      </c>
      <c r="C692" s="37">
        <f t="shared" si="10"/>
        <v>9362.4987160610235</v>
      </c>
      <c r="D692" s="26" t="s">
        <v>404</v>
      </c>
      <c r="E692" s="26"/>
      <c r="F692" s="26"/>
      <c r="G692" s="26"/>
      <c r="H692" s="26"/>
    </row>
    <row r="693" spans="1:8" x14ac:dyDescent="0.25">
      <c r="A693" s="29" t="s">
        <v>58</v>
      </c>
      <c r="B693" s="29" t="s">
        <v>347</v>
      </c>
      <c r="C693" s="37">
        <f t="shared" si="10"/>
        <v>213.78710203871498</v>
      </c>
      <c r="D693" s="26" t="s">
        <v>404</v>
      </c>
      <c r="E693" s="26"/>
      <c r="F693" s="26"/>
      <c r="G693" s="26"/>
      <c r="H693" s="26"/>
    </row>
    <row r="694" spans="1:8" x14ac:dyDescent="0.25">
      <c r="A694" s="29" t="s">
        <v>179</v>
      </c>
      <c r="B694" s="29" t="s">
        <v>125</v>
      </c>
      <c r="C694" s="37">
        <f t="shared" si="10"/>
        <v>247.54296025535419</v>
      </c>
      <c r="D694" s="26" t="s">
        <v>404</v>
      </c>
      <c r="E694" s="26"/>
      <c r="F694" s="26"/>
      <c r="G694" s="26"/>
      <c r="H694" s="26"/>
    </row>
    <row r="695" spans="1:8" x14ac:dyDescent="0.25">
      <c r="A695" s="29" t="s">
        <v>62</v>
      </c>
      <c r="B695" s="29" t="s">
        <v>347</v>
      </c>
      <c r="C695" s="37">
        <f t="shared" si="10"/>
        <v>305.55031118585174</v>
      </c>
      <c r="D695" s="26" t="s">
        <v>404</v>
      </c>
      <c r="E695" s="26"/>
      <c r="F695" s="26"/>
      <c r="G695" s="26"/>
      <c r="H695" s="26"/>
    </row>
    <row r="696" spans="1:8" x14ac:dyDescent="0.25">
      <c r="A696" s="29" t="s">
        <v>178</v>
      </c>
      <c r="B696" s="29" t="s">
        <v>126</v>
      </c>
      <c r="C696" s="37">
        <f t="shared" si="10"/>
        <v>1151.0456928234141</v>
      </c>
      <c r="D696" s="26" t="s">
        <v>404</v>
      </c>
      <c r="E696" s="26"/>
      <c r="F696" s="26"/>
      <c r="G696" s="26"/>
      <c r="H696" s="26"/>
    </row>
    <row r="697" spans="1:8" x14ac:dyDescent="0.25">
      <c r="A697" s="29" t="s">
        <v>115</v>
      </c>
      <c r="B697" s="29" t="s">
        <v>347</v>
      </c>
      <c r="C697" s="37">
        <f t="shared" si="10"/>
        <v>190.90909090909091</v>
      </c>
      <c r="D697" s="26" t="s">
        <v>404</v>
      </c>
      <c r="E697" s="26"/>
      <c r="F697" s="26"/>
      <c r="G697" s="26"/>
      <c r="H697" s="26"/>
    </row>
    <row r="698" spans="1:8" x14ac:dyDescent="0.25">
      <c r="A698" s="29" t="s">
        <v>115</v>
      </c>
      <c r="B698" s="29" t="s">
        <v>267</v>
      </c>
      <c r="C698" s="37">
        <f t="shared" si="10"/>
        <v>3381.8181818181815</v>
      </c>
      <c r="D698" s="26" t="s">
        <v>404</v>
      </c>
      <c r="E698" s="26"/>
      <c r="F698" s="26"/>
      <c r="G698" s="26"/>
      <c r="H698" s="26"/>
    </row>
    <row r="699" spans="1:8" x14ac:dyDescent="0.25">
      <c r="A699" s="29" t="s">
        <v>115</v>
      </c>
      <c r="B699" s="29" t="s">
        <v>271</v>
      </c>
      <c r="C699" s="37">
        <f t="shared" si="10"/>
        <v>527.27272727272725</v>
      </c>
      <c r="D699" s="26" t="s">
        <v>404</v>
      </c>
      <c r="E699" s="26"/>
      <c r="F699" s="26"/>
      <c r="G699" s="26"/>
      <c r="H699" s="26"/>
    </row>
    <row r="700" spans="1:8" x14ac:dyDescent="0.25">
      <c r="A700" s="29" t="s">
        <v>132</v>
      </c>
      <c r="B700" s="29" t="s">
        <v>347</v>
      </c>
      <c r="C700" s="37">
        <f t="shared" si="10"/>
        <v>1261.0650000000001</v>
      </c>
      <c r="D700" s="26" t="s">
        <v>404</v>
      </c>
      <c r="E700" s="26"/>
      <c r="F700" s="26"/>
      <c r="G700" s="26"/>
      <c r="H700" s="26"/>
    </row>
    <row r="701" spans="1:8" x14ac:dyDescent="0.25">
      <c r="A701" s="29" t="s">
        <v>132</v>
      </c>
      <c r="B701" s="29" t="s">
        <v>106</v>
      </c>
      <c r="C701" s="37">
        <f t="shared" si="10"/>
        <v>1063.1400000000001</v>
      </c>
      <c r="D701" s="26" t="s">
        <v>404</v>
      </c>
      <c r="E701" s="26"/>
      <c r="F701" s="26"/>
      <c r="G701" s="26"/>
      <c r="H701" s="26"/>
    </row>
    <row r="702" spans="1:8" x14ac:dyDescent="0.25">
      <c r="A702" s="29" t="s">
        <v>132</v>
      </c>
      <c r="B702" s="29" t="s">
        <v>185</v>
      </c>
      <c r="C702" s="37">
        <f t="shared" si="10"/>
        <v>1023.5549999999999</v>
      </c>
      <c r="D702" s="26" t="s">
        <v>404</v>
      </c>
      <c r="E702" s="26"/>
      <c r="F702" s="26"/>
      <c r="G702" s="26"/>
      <c r="H702" s="26"/>
    </row>
    <row r="703" spans="1:8" x14ac:dyDescent="0.25">
      <c r="A703" s="29" t="s">
        <v>132</v>
      </c>
      <c r="B703" s="29" t="s">
        <v>163</v>
      </c>
      <c r="C703" s="37">
        <f t="shared" si="10"/>
        <v>33.93</v>
      </c>
      <c r="D703" s="26" t="s">
        <v>404</v>
      </c>
      <c r="E703" s="26"/>
      <c r="F703" s="26"/>
      <c r="G703" s="26"/>
      <c r="H703" s="26"/>
    </row>
    <row r="704" spans="1:8" x14ac:dyDescent="0.25">
      <c r="A704" s="29" t="s">
        <v>96</v>
      </c>
      <c r="B704" s="29" t="s">
        <v>347</v>
      </c>
      <c r="C704" s="37">
        <f t="shared" si="10"/>
        <v>450</v>
      </c>
      <c r="D704" s="26" t="s">
        <v>404</v>
      </c>
      <c r="E704" s="26"/>
      <c r="F704" s="26"/>
      <c r="G704" s="26"/>
      <c r="H704" s="26"/>
    </row>
    <row r="705" spans="1:8" x14ac:dyDescent="0.25">
      <c r="A705" s="29" t="s">
        <v>96</v>
      </c>
      <c r="B705" s="29" t="s">
        <v>182</v>
      </c>
      <c r="C705" s="37">
        <f t="shared" ref="C705:C736" si="11">C602*H602</f>
        <v>2110</v>
      </c>
      <c r="D705" s="26" t="s">
        <v>404</v>
      </c>
      <c r="E705" s="26"/>
      <c r="F705" s="26"/>
      <c r="G705" s="26"/>
      <c r="H705" s="26"/>
    </row>
    <row r="706" spans="1:8" x14ac:dyDescent="0.25">
      <c r="A706" s="29" t="s">
        <v>96</v>
      </c>
      <c r="B706" s="29" t="s">
        <v>183</v>
      </c>
      <c r="C706" s="37">
        <f t="shared" si="11"/>
        <v>770</v>
      </c>
      <c r="D706" s="26" t="s">
        <v>404</v>
      </c>
      <c r="E706" s="26"/>
      <c r="F706" s="26"/>
      <c r="G706" s="26"/>
      <c r="H706" s="26"/>
    </row>
    <row r="707" spans="1:8" x14ac:dyDescent="0.25">
      <c r="A707" s="29" t="s">
        <v>100</v>
      </c>
      <c r="B707" s="29" t="s">
        <v>347</v>
      </c>
      <c r="C707" s="37">
        <f t="shared" si="11"/>
        <v>4000</v>
      </c>
      <c r="D707" s="26" t="s">
        <v>404</v>
      </c>
      <c r="E707" s="26"/>
      <c r="F707" s="26"/>
      <c r="G707" s="26"/>
      <c r="H707" s="26"/>
    </row>
    <row r="708" spans="1:8" x14ac:dyDescent="0.25">
      <c r="A708" s="29" t="s">
        <v>54</v>
      </c>
      <c r="B708" s="29" t="s">
        <v>182</v>
      </c>
      <c r="C708" s="37">
        <f t="shared" si="11"/>
        <v>5220</v>
      </c>
      <c r="D708" s="26" t="s">
        <v>404</v>
      </c>
      <c r="E708" s="26"/>
      <c r="F708" s="26"/>
      <c r="G708" s="26"/>
      <c r="H708" s="26"/>
    </row>
    <row r="709" spans="1:8" x14ac:dyDescent="0.25">
      <c r="A709" s="29" t="s">
        <v>412</v>
      </c>
      <c r="B709" s="29" t="s">
        <v>271</v>
      </c>
      <c r="C709" s="37">
        <f t="shared" si="11"/>
        <v>3263.6363636363635</v>
      </c>
      <c r="D709" s="26" t="s">
        <v>404</v>
      </c>
      <c r="E709" s="26"/>
      <c r="F709" s="26"/>
      <c r="G709" s="26"/>
      <c r="H709" s="26"/>
    </row>
    <row r="710" spans="1:8" x14ac:dyDescent="0.25">
      <c r="A710" s="29" t="s">
        <v>326</v>
      </c>
      <c r="B710" s="29" t="s">
        <v>84</v>
      </c>
      <c r="C710" s="37">
        <f t="shared" si="11"/>
        <v>16.742482804704203</v>
      </c>
      <c r="D710" s="26" t="s">
        <v>404</v>
      </c>
      <c r="E710" s="26"/>
      <c r="F710" s="26"/>
      <c r="G710" s="26"/>
      <c r="H710" s="26"/>
    </row>
    <row r="711" spans="1:8" s="26" customFormat="1" x14ac:dyDescent="0.25">
      <c r="A711" s="29" t="s">
        <v>163</v>
      </c>
      <c r="B711" s="29" t="s">
        <v>84</v>
      </c>
      <c r="C711" s="37">
        <f t="shared" si="11"/>
        <v>841.30976093638628</v>
      </c>
      <c r="D711" s="26" t="s">
        <v>404</v>
      </c>
    </row>
    <row r="712" spans="1:8" x14ac:dyDescent="0.25">
      <c r="A712" s="29" t="s">
        <v>327</v>
      </c>
      <c r="B712" s="29" t="s">
        <v>105</v>
      </c>
      <c r="C712" s="37">
        <f t="shared" si="11"/>
        <v>443.67579432466141</v>
      </c>
      <c r="D712" s="26" t="s">
        <v>404</v>
      </c>
      <c r="E712" s="26"/>
      <c r="F712" s="26"/>
      <c r="G712" s="26"/>
      <c r="H712" s="26"/>
    </row>
    <row r="713" spans="1:8" x14ac:dyDescent="0.25">
      <c r="A713" s="29" t="s">
        <v>304</v>
      </c>
      <c r="B713" s="29" t="s">
        <v>157</v>
      </c>
      <c r="C713" s="37">
        <f t="shared" si="11"/>
        <v>5945.1866846987505</v>
      </c>
      <c r="D713" s="26" t="s">
        <v>404</v>
      </c>
      <c r="E713" s="26"/>
      <c r="F713" s="26"/>
      <c r="G713" s="26"/>
      <c r="H713" s="26"/>
    </row>
    <row r="714" spans="1:8" x14ac:dyDescent="0.25">
      <c r="A714" s="29" t="s">
        <v>305</v>
      </c>
      <c r="B714" s="29" t="s">
        <v>158</v>
      </c>
      <c r="C714" s="37">
        <f t="shared" si="11"/>
        <v>2218.9121957064626</v>
      </c>
      <c r="D714" s="26" t="s">
        <v>404</v>
      </c>
      <c r="E714" s="26"/>
      <c r="F714" s="26"/>
      <c r="G714" s="26"/>
      <c r="H714" s="26"/>
    </row>
    <row r="715" spans="1:8" x14ac:dyDescent="0.25">
      <c r="A715" s="29" t="s">
        <v>305</v>
      </c>
      <c r="B715" s="29" t="s">
        <v>157</v>
      </c>
      <c r="C715" s="37">
        <f t="shared" si="11"/>
        <v>1357.5623138288486</v>
      </c>
      <c r="D715" s="26" t="s">
        <v>404</v>
      </c>
      <c r="E715" s="26"/>
      <c r="F715" s="26"/>
      <c r="G715" s="26"/>
      <c r="H715" s="26"/>
    </row>
    <row r="716" spans="1:8" x14ac:dyDescent="0.25">
      <c r="A716" s="29" t="s">
        <v>116</v>
      </c>
      <c r="B716" s="29" t="s">
        <v>276</v>
      </c>
      <c r="C716" s="37">
        <f t="shared" si="11"/>
        <v>201.29372239531202</v>
      </c>
      <c r="D716" s="26" t="s">
        <v>404</v>
      </c>
      <c r="E716" s="26"/>
      <c r="F716" s="26"/>
      <c r="G716" s="26"/>
      <c r="H716" s="26"/>
    </row>
    <row r="717" spans="1:8" x14ac:dyDescent="0.25">
      <c r="A717" s="29" t="s">
        <v>284</v>
      </c>
      <c r="B717" s="29" t="s">
        <v>157</v>
      </c>
      <c r="C717" s="37">
        <f t="shared" si="11"/>
        <v>1966.1247303728151</v>
      </c>
      <c r="D717" s="26" t="s">
        <v>404</v>
      </c>
      <c r="E717" s="26"/>
      <c r="F717" s="26"/>
      <c r="G717" s="26"/>
      <c r="H717" s="26"/>
    </row>
    <row r="718" spans="1:8" x14ac:dyDescent="0.25">
      <c r="A718" s="29" t="s">
        <v>121</v>
      </c>
      <c r="B718" s="29" t="s">
        <v>271</v>
      </c>
      <c r="C718" s="37">
        <f t="shared" si="11"/>
        <v>2181.8181818181815</v>
      </c>
      <c r="D718" s="26" t="s">
        <v>404</v>
      </c>
      <c r="E718" s="26"/>
      <c r="F718" s="26"/>
      <c r="G718" s="26"/>
      <c r="H718" s="26"/>
    </row>
    <row r="719" spans="1:8" x14ac:dyDescent="0.25">
      <c r="A719" s="29" t="s">
        <v>122</v>
      </c>
      <c r="B719" s="4" t="s">
        <v>127</v>
      </c>
      <c r="C719" s="37">
        <f t="shared" si="11"/>
        <v>1590.9090909090908</v>
      </c>
      <c r="D719" s="26" t="s">
        <v>404</v>
      </c>
      <c r="E719" s="26"/>
      <c r="F719" s="26"/>
      <c r="G719" s="26"/>
      <c r="H719" s="26"/>
    </row>
    <row r="720" spans="1:8" x14ac:dyDescent="0.25">
      <c r="A720" s="29" t="s">
        <v>122</v>
      </c>
      <c r="B720" s="29" t="s">
        <v>271</v>
      </c>
      <c r="C720" s="37">
        <f t="shared" si="11"/>
        <v>1036.3636363636363</v>
      </c>
      <c r="D720" s="26" t="s">
        <v>404</v>
      </c>
      <c r="E720" s="26"/>
      <c r="F720" s="26"/>
      <c r="G720" s="26"/>
      <c r="H720" s="26"/>
    </row>
    <row r="721" spans="1:8" x14ac:dyDescent="0.25">
      <c r="A721" s="29" t="s">
        <v>122</v>
      </c>
      <c r="B721" s="29" t="s">
        <v>276</v>
      </c>
      <c r="C721" s="37">
        <f t="shared" si="11"/>
        <v>2945.4545454545455</v>
      </c>
      <c r="D721" s="26" t="s">
        <v>404</v>
      </c>
      <c r="E721" s="26"/>
      <c r="F721" s="26"/>
      <c r="G721" s="26"/>
      <c r="H721" s="26"/>
    </row>
    <row r="722" spans="1:8" x14ac:dyDescent="0.25">
      <c r="A722" s="29" t="s">
        <v>143</v>
      </c>
      <c r="B722" s="29" t="s">
        <v>287</v>
      </c>
      <c r="C722" s="37">
        <f t="shared" si="11"/>
        <v>108.94241538465128</v>
      </c>
      <c r="D722" s="26" t="s">
        <v>404</v>
      </c>
      <c r="E722" s="26"/>
      <c r="F722" s="26"/>
      <c r="G722" s="26"/>
      <c r="H722" s="26"/>
    </row>
    <row r="723" spans="1:8" x14ac:dyDescent="0.25">
      <c r="A723" s="31" t="s">
        <v>287</v>
      </c>
      <c r="B723" s="29" t="s">
        <v>144</v>
      </c>
      <c r="C723" s="37">
        <f t="shared" si="11"/>
        <v>108.94241538465128</v>
      </c>
      <c r="D723" s="26" t="s">
        <v>404</v>
      </c>
      <c r="E723" s="26"/>
      <c r="F723" s="26"/>
      <c r="G723" s="26"/>
      <c r="H723" s="26"/>
    </row>
    <row r="724" spans="1:8" x14ac:dyDescent="0.25">
      <c r="A724" s="29" t="s">
        <v>288</v>
      </c>
      <c r="B724" s="29" t="s">
        <v>143</v>
      </c>
      <c r="C724" s="37">
        <f t="shared" si="11"/>
        <v>184.36408757402526</v>
      </c>
      <c r="D724" s="26" t="s">
        <v>404</v>
      </c>
      <c r="E724" s="26"/>
      <c r="F724" s="26"/>
      <c r="G724" s="26"/>
      <c r="H724" s="26"/>
    </row>
    <row r="725" spans="1:8" x14ac:dyDescent="0.25">
      <c r="A725" s="29" t="s">
        <v>179</v>
      </c>
      <c r="B725" s="29" t="s">
        <v>58</v>
      </c>
      <c r="C725" s="37">
        <f t="shared" si="11"/>
        <v>523.21580235790771</v>
      </c>
      <c r="D725" s="26" t="s">
        <v>404</v>
      </c>
      <c r="E725" s="26"/>
      <c r="F725" s="26"/>
      <c r="G725" s="26"/>
      <c r="H725" s="26"/>
    </row>
    <row r="726" spans="1:8" x14ac:dyDescent="0.25">
      <c r="A726" s="29" t="s">
        <v>178</v>
      </c>
      <c r="B726" s="29" t="s">
        <v>62</v>
      </c>
      <c r="C726" s="37">
        <f t="shared" si="11"/>
        <v>1665.8770390680684</v>
      </c>
      <c r="D726" s="26" t="s">
        <v>404</v>
      </c>
      <c r="E726" s="26"/>
      <c r="F726" s="26"/>
      <c r="G726" s="26"/>
      <c r="H726" s="26"/>
    </row>
    <row r="727" spans="1:8" x14ac:dyDescent="0.25">
      <c r="A727" s="29" t="s">
        <v>289</v>
      </c>
      <c r="B727" s="29" t="s">
        <v>132</v>
      </c>
      <c r="C727" s="37">
        <f t="shared" si="11"/>
        <v>2329.86</v>
      </c>
      <c r="D727" s="26" t="s">
        <v>404</v>
      </c>
      <c r="E727" s="26"/>
      <c r="F727" s="26"/>
      <c r="G727" s="26"/>
      <c r="H727" s="26"/>
    </row>
    <row r="728" spans="1:8" x14ac:dyDescent="0.25">
      <c r="A728" s="29" t="s">
        <v>289</v>
      </c>
      <c r="B728" s="29" t="s">
        <v>161</v>
      </c>
      <c r="C728" s="37">
        <f t="shared" si="11"/>
        <v>827.27272727272725</v>
      </c>
      <c r="D728" s="26" t="s">
        <v>404</v>
      </c>
      <c r="E728" s="26"/>
      <c r="F728" s="26"/>
      <c r="G728" s="26"/>
      <c r="H728" s="26"/>
    </row>
    <row r="729" spans="1:8" x14ac:dyDescent="0.25">
      <c r="A729" s="29" t="s">
        <v>181</v>
      </c>
      <c r="B729" s="29" t="s">
        <v>96</v>
      </c>
      <c r="C729" s="37">
        <f t="shared" si="11"/>
        <v>3830</v>
      </c>
      <c r="D729" s="26" t="s">
        <v>404</v>
      </c>
      <c r="E729" s="26"/>
      <c r="F729" s="26"/>
      <c r="G729" s="26"/>
      <c r="H729" s="26"/>
    </row>
    <row r="730" spans="1:8" x14ac:dyDescent="0.25">
      <c r="A730" s="29" t="s">
        <v>181</v>
      </c>
      <c r="B730" s="29" t="s">
        <v>104</v>
      </c>
      <c r="C730" s="37">
        <f t="shared" si="11"/>
        <v>4336.363636363636</v>
      </c>
      <c r="D730" s="26" t="s">
        <v>404</v>
      </c>
      <c r="E730" s="26"/>
      <c r="F730" s="26"/>
      <c r="G730" s="26"/>
      <c r="H730" s="26"/>
    </row>
    <row r="731" spans="1:8" x14ac:dyDescent="0.25">
      <c r="A731" s="29" t="s">
        <v>276</v>
      </c>
      <c r="B731" s="29" t="s">
        <v>115</v>
      </c>
      <c r="C731" s="37">
        <f t="shared" si="11"/>
        <v>3336.363636363636</v>
      </c>
      <c r="D731" s="26" t="s">
        <v>404</v>
      </c>
      <c r="E731" s="26"/>
      <c r="F731" s="26"/>
      <c r="G731" s="26"/>
      <c r="H731" s="26"/>
    </row>
    <row r="732" spans="1:8" x14ac:dyDescent="0.25">
      <c r="A732" s="29" t="s">
        <v>125</v>
      </c>
      <c r="B732" s="4" t="s">
        <v>127</v>
      </c>
      <c r="C732" s="37">
        <f t="shared" si="11"/>
        <v>400</v>
      </c>
      <c r="D732" s="26" t="s">
        <v>404</v>
      </c>
      <c r="E732" s="26"/>
      <c r="F732" s="26"/>
      <c r="G732" s="26"/>
      <c r="H732" s="26"/>
    </row>
    <row r="733" spans="1:8" x14ac:dyDescent="0.25">
      <c r="A733" s="29" t="s">
        <v>126</v>
      </c>
      <c r="B733" s="4" t="s">
        <v>127</v>
      </c>
      <c r="C733" s="37">
        <f t="shared" si="11"/>
        <v>2500</v>
      </c>
      <c r="D733" s="26" t="s">
        <v>404</v>
      </c>
      <c r="E733" s="26"/>
      <c r="F733" s="26"/>
      <c r="G733" s="26"/>
      <c r="H733" s="26"/>
    </row>
    <row r="734" spans="1:8" s="26" customFormat="1" x14ac:dyDescent="0.25">
      <c r="A734" s="4" t="s">
        <v>127</v>
      </c>
      <c r="B734" s="29" t="s">
        <v>46</v>
      </c>
      <c r="C734" s="37">
        <f t="shared" si="11"/>
        <v>4490.909090909091</v>
      </c>
      <c r="D734" s="26" t="s">
        <v>404</v>
      </c>
    </row>
    <row r="735" spans="1:8" x14ac:dyDescent="0.25">
      <c r="A735" s="29" t="s">
        <v>182</v>
      </c>
      <c r="B735" s="29" t="s">
        <v>100</v>
      </c>
      <c r="C735" s="37">
        <f t="shared" si="11"/>
        <v>7330</v>
      </c>
      <c r="D735" s="26" t="s">
        <v>404</v>
      </c>
      <c r="E735" s="26"/>
      <c r="F735" s="26"/>
      <c r="G735" s="26"/>
      <c r="H735" s="26"/>
    </row>
    <row r="736" spans="1:8" s="26" customFormat="1" x14ac:dyDescent="0.25">
      <c r="A736" s="29" t="s">
        <v>106</v>
      </c>
      <c r="B736" s="29" t="s">
        <v>105</v>
      </c>
      <c r="C736" s="37">
        <f t="shared" si="11"/>
        <v>1122.9448970417902</v>
      </c>
      <c r="D736" s="26" t="s">
        <v>404</v>
      </c>
    </row>
    <row r="737" spans="1:8" x14ac:dyDescent="0.25">
      <c r="A737" s="29" t="s">
        <v>105</v>
      </c>
      <c r="B737" s="29" t="s">
        <v>347</v>
      </c>
      <c r="C737" s="37">
        <f t="shared" ref="C737:C768" si="12">C634*H634</f>
        <v>347.77771065100217</v>
      </c>
      <c r="D737" s="26" t="s">
        <v>404</v>
      </c>
      <c r="E737" s="26"/>
      <c r="F737" s="26"/>
      <c r="G737" s="26"/>
      <c r="H737" s="26"/>
    </row>
    <row r="738" spans="1:8" x14ac:dyDescent="0.25">
      <c r="A738" s="29" t="s">
        <v>291</v>
      </c>
      <c r="B738" s="29" t="s">
        <v>53</v>
      </c>
      <c r="C738" s="37">
        <f t="shared" si="12"/>
        <v>1372.7272727272727</v>
      </c>
      <c r="D738" s="26" t="s">
        <v>404</v>
      </c>
      <c r="E738" s="26"/>
      <c r="F738" s="26"/>
      <c r="G738" s="26"/>
      <c r="H738" s="26"/>
    </row>
    <row r="739" spans="1:8" x14ac:dyDescent="0.25">
      <c r="A739" s="29" t="s">
        <v>291</v>
      </c>
      <c r="B739" s="29" t="s">
        <v>54</v>
      </c>
      <c r="C739" s="37">
        <f t="shared" si="12"/>
        <v>5220</v>
      </c>
      <c r="D739" s="26" t="s">
        <v>404</v>
      </c>
      <c r="E739" s="26"/>
      <c r="F739" s="26"/>
      <c r="G739" s="26"/>
      <c r="H739" s="26"/>
    </row>
    <row r="740" spans="1:8" x14ac:dyDescent="0.25">
      <c r="A740" s="29" t="s">
        <v>162</v>
      </c>
      <c r="B740" s="29" t="s">
        <v>132</v>
      </c>
      <c r="C740" s="37">
        <f t="shared" si="12"/>
        <v>500</v>
      </c>
      <c r="D740" s="26" t="s">
        <v>404</v>
      </c>
      <c r="E740" s="26"/>
      <c r="F740" s="26"/>
      <c r="G740" s="26"/>
      <c r="H740" s="26"/>
    </row>
    <row r="741" spans="1:8" x14ac:dyDescent="0.25">
      <c r="A741" s="29" t="s">
        <v>160</v>
      </c>
      <c r="B741" s="29" t="s">
        <v>271</v>
      </c>
      <c r="C741" s="37">
        <f t="shared" si="12"/>
        <v>363.63636363636363</v>
      </c>
      <c r="D741" s="26" t="s">
        <v>404</v>
      </c>
      <c r="E741" s="26"/>
      <c r="F741" s="26"/>
      <c r="G741" s="26"/>
      <c r="H741" s="26"/>
    </row>
    <row r="742" spans="1:8" x14ac:dyDescent="0.25">
      <c r="A742" s="29" t="s">
        <v>347</v>
      </c>
      <c r="B742" s="29" t="s">
        <v>40</v>
      </c>
      <c r="C742" s="37">
        <f t="shared" si="12"/>
        <v>85.351353309648459</v>
      </c>
      <c r="D742" s="26" t="s">
        <v>404</v>
      </c>
      <c r="E742" s="26"/>
      <c r="F742" s="26"/>
      <c r="G742" s="26"/>
      <c r="H742" s="26"/>
    </row>
    <row r="743" spans="1:8" x14ac:dyDescent="0.25">
      <c r="A743" s="29" t="s">
        <v>347</v>
      </c>
      <c r="B743" s="29" t="s">
        <v>42</v>
      </c>
      <c r="C743" s="37">
        <f t="shared" si="12"/>
        <v>121.51269408288027</v>
      </c>
      <c r="D743" s="26" t="s">
        <v>404</v>
      </c>
      <c r="E743" s="26"/>
      <c r="F743" s="26"/>
      <c r="G743" s="26"/>
      <c r="H743" s="26"/>
    </row>
    <row r="744" spans="1:8" x14ac:dyDescent="0.25">
      <c r="A744" s="29" t="s">
        <v>347</v>
      </c>
      <c r="B744" s="29" t="s">
        <v>58</v>
      </c>
      <c r="C744" s="37">
        <f t="shared" si="12"/>
        <v>180.03124382207577</v>
      </c>
      <c r="D744" s="26" t="s">
        <v>404</v>
      </c>
      <c r="E744" s="26"/>
      <c r="F744" s="26"/>
      <c r="G744" s="26"/>
      <c r="H744" s="26"/>
    </row>
    <row r="745" spans="1:8" x14ac:dyDescent="0.25">
      <c r="A745" s="29" t="s">
        <v>347</v>
      </c>
      <c r="B745" s="29" t="s">
        <v>62</v>
      </c>
      <c r="C745" s="37">
        <f t="shared" si="12"/>
        <v>1113.3751065128295</v>
      </c>
      <c r="D745" s="26" t="s">
        <v>404</v>
      </c>
      <c r="E745" s="26"/>
      <c r="F745" s="26"/>
      <c r="G745" s="26"/>
      <c r="H745" s="26"/>
    </row>
    <row r="746" spans="1:8" x14ac:dyDescent="0.25">
      <c r="A746" s="29" t="s">
        <v>347</v>
      </c>
      <c r="B746" s="29" t="s">
        <v>115</v>
      </c>
      <c r="C746" s="37">
        <f t="shared" si="12"/>
        <v>772.72727272727275</v>
      </c>
      <c r="D746" s="26" t="s">
        <v>404</v>
      </c>
      <c r="E746" s="26"/>
      <c r="F746" s="26"/>
      <c r="G746" s="26"/>
      <c r="H746" s="26"/>
    </row>
    <row r="747" spans="1:8" x14ac:dyDescent="0.25">
      <c r="A747" s="29" t="s">
        <v>347</v>
      </c>
      <c r="B747" s="29" t="s">
        <v>96</v>
      </c>
      <c r="C747" s="37">
        <f t="shared" si="12"/>
        <v>1700</v>
      </c>
      <c r="D747" s="26" t="s">
        <v>404</v>
      </c>
      <c r="E747" s="26"/>
      <c r="F747" s="26"/>
      <c r="G747" s="26"/>
      <c r="H747" s="26"/>
    </row>
    <row r="748" spans="1:8" x14ac:dyDescent="0.25">
      <c r="A748" s="29" t="s">
        <v>347</v>
      </c>
      <c r="B748" s="29" t="s">
        <v>144</v>
      </c>
      <c r="C748" s="37">
        <f t="shared" si="12"/>
        <v>221</v>
      </c>
      <c r="D748" s="26" t="s">
        <v>404</v>
      </c>
      <c r="E748" s="26"/>
      <c r="F748" s="26"/>
      <c r="G748" s="26"/>
      <c r="H748" s="26"/>
    </row>
    <row r="749" spans="1:8" x14ac:dyDescent="0.25">
      <c r="A749" s="29" t="s">
        <v>158</v>
      </c>
      <c r="B749" s="29" t="s">
        <v>275</v>
      </c>
      <c r="C749" s="37">
        <f t="shared" si="12"/>
        <v>360.4562005683494</v>
      </c>
      <c r="D749" s="26" t="s">
        <v>404</v>
      </c>
      <c r="E749" s="26"/>
      <c r="F749" s="26"/>
      <c r="G749" s="26"/>
      <c r="H749" s="26"/>
    </row>
    <row r="750" spans="1:8" x14ac:dyDescent="0.25">
      <c r="A750" s="29" t="s">
        <v>161</v>
      </c>
      <c r="B750" s="29" t="s">
        <v>275</v>
      </c>
      <c r="C750" s="37">
        <f t="shared" si="12"/>
        <v>827.27272727272725</v>
      </c>
      <c r="D750" s="26" t="s">
        <v>404</v>
      </c>
      <c r="E750" s="26"/>
      <c r="F750" s="26"/>
      <c r="G750" s="26"/>
      <c r="H750" s="26"/>
    </row>
    <row r="751" spans="1:8" x14ac:dyDescent="0.25">
      <c r="A751" s="29" t="s">
        <v>104</v>
      </c>
      <c r="B751" s="29" t="s">
        <v>275</v>
      </c>
      <c r="C751" s="37">
        <f t="shared" si="12"/>
        <v>4336.363636363636</v>
      </c>
      <c r="D751" s="26" t="s">
        <v>404</v>
      </c>
      <c r="E751" s="26"/>
      <c r="F751" s="26"/>
      <c r="G751" s="26"/>
      <c r="H751" s="26"/>
    </row>
    <row r="752" spans="1:8" x14ac:dyDescent="0.25">
      <c r="A752" s="29" t="s">
        <v>58</v>
      </c>
      <c r="B752" s="29" t="s">
        <v>163</v>
      </c>
      <c r="C752" s="37">
        <f t="shared" si="12"/>
        <v>95.641598280477751</v>
      </c>
      <c r="D752" s="26" t="s">
        <v>404</v>
      </c>
      <c r="E752" s="26"/>
      <c r="F752" s="26"/>
      <c r="G752" s="26"/>
      <c r="H752" s="26"/>
    </row>
    <row r="753" spans="1:8" x14ac:dyDescent="0.25">
      <c r="A753" s="29" t="s">
        <v>58</v>
      </c>
      <c r="B753" s="29" t="s">
        <v>106</v>
      </c>
      <c r="C753" s="37">
        <f t="shared" si="12"/>
        <v>112.51952738879736</v>
      </c>
      <c r="D753" s="26" t="s">
        <v>404</v>
      </c>
      <c r="E753" s="26"/>
      <c r="F753" s="26"/>
      <c r="G753" s="26"/>
      <c r="H753" s="26"/>
    </row>
    <row r="754" spans="1:8" x14ac:dyDescent="0.25">
      <c r="A754" s="29" t="s">
        <v>58</v>
      </c>
      <c r="B754" s="29" t="s">
        <v>185</v>
      </c>
      <c r="C754" s="37">
        <f t="shared" si="12"/>
        <v>208.16112566927512</v>
      </c>
      <c r="D754" s="26" t="s">
        <v>404</v>
      </c>
      <c r="E754" s="26"/>
      <c r="F754" s="26"/>
      <c r="G754" s="26"/>
      <c r="H754" s="26"/>
    </row>
    <row r="755" spans="1:8" x14ac:dyDescent="0.25">
      <c r="A755" s="29" t="s">
        <v>58</v>
      </c>
      <c r="B755" s="29" t="s">
        <v>265</v>
      </c>
      <c r="C755" s="37">
        <f t="shared" si="12"/>
        <v>56.259763694398679</v>
      </c>
      <c r="D755" s="26" t="s">
        <v>404</v>
      </c>
      <c r="E755" s="26"/>
      <c r="F755" s="26"/>
      <c r="G755" s="26"/>
      <c r="H755" s="26"/>
    </row>
    <row r="756" spans="1:8" x14ac:dyDescent="0.25">
      <c r="A756" s="29" t="s">
        <v>62</v>
      </c>
      <c r="B756" s="29" t="s">
        <v>163</v>
      </c>
      <c r="C756" s="37">
        <f t="shared" si="12"/>
        <v>661.32807078581607</v>
      </c>
      <c r="D756" s="26" t="s">
        <v>404</v>
      </c>
      <c r="E756" s="26"/>
      <c r="F756" s="26"/>
      <c r="G756" s="26"/>
      <c r="H756" s="26"/>
    </row>
    <row r="757" spans="1:8" x14ac:dyDescent="0.25">
      <c r="A757" s="29" t="s">
        <v>62</v>
      </c>
      <c r="B757" s="29" t="s">
        <v>106</v>
      </c>
      <c r="C757" s="37">
        <f t="shared" si="12"/>
        <v>46.041827712936559</v>
      </c>
      <c r="D757" s="26" t="s">
        <v>404</v>
      </c>
      <c r="E757" s="26"/>
      <c r="F757" s="26"/>
      <c r="G757" s="26"/>
      <c r="H757" s="26"/>
    </row>
    <row r="758" spans="1:8" x14ac:dyDescent="0.25">
      <c r="A758" s="29" t="s">
        <v>62</v>
      </c>
      <c r="B758" s="29" t="s">
        <v>185</v>
      </c>
      <c r="C758" s="37">
        <f t="shared" si="12"/>
        <v>1766.3319358962935</v>
      </c>
      <c r="D758" s="26" t="s">
        <v>404</v>
      </c>
      <c r="E758" s="26"/>
      <c r="F758" s="26"/>
      <c r="G758" s="26"/>
      <c r="H758" s="26"/>
    </row>
    <row r="759" spans="1:8" x14ac:dyDescent="0.25">
      <c r="A759" s="29" t="s">
        <v>144</v>
      </c>
      <c r="B759" s="29" t="s">
        <v>163</v>
      </c>
      <c r="C759" s="37">
        <f t="shared" si="12"/>
        <v>8.5</v>
      </c>
      <c r="D759" s="26" t="s">
        <v>404</v>
      </c>
      <c r="E759" s="26"/>
      <c r="F759" s="26"/>
      <c r="G759" s="26"/>
      <c r="H759" s="26"/>
    </row>
    <row r="760" spans="1:8" x14ac:dyDescent="0.25">
      <c r="A760" s="29" t="s">
        <v>144</v>
      </c>
      <c r="B760" s="29" t="s">
        <v>106</v>
      </c>
      <c r="C760" s="37">
        <f t="shared" si="12"/>
        <v>208.25</v>
      </c>
      <c r="D760" s="26" t="s">
        <v>404</v>
      </c>
      <c r="E760" s="26"/>
      <c r="F760" s="26"/>
      <c r="G760" s="26"/>
      <c r="H760" s="26"/>
    </row>
    <row r="761" spans="1:8" x14ac:dyDescent="0.25">
      <c r="A761" s="29" t="s">
        <v>144</v>
      </c>
      <c r="B761" s="29" t="s">
        <v>185</v>
      </c>
      <c r="C761" s="37">
        <f t="shared" si="12"/>
        <v>110.5</v>
      </c>
      <c r="D761" s="26" t="s">
        <v>404</v>
      </c>
      <c r="E761" s="26"/>
      <c r="F761" s="26"/>
      <c r="G761" s="26"/>
      <c r="H761" s="26"/>
    </row>
    <row r="762" spans="1:8" x14ac:dyDescent="0.25">
      <c r="A762" s="29" t="s">
        <v>143</v>
      </c>
      <c r="B762" s="29" t="s">
        <v>163</v>
      </c>
      <c r="C762" s="37">
        <f t="shared" si="12"/>
        <v>76.5</v>
      </c>
      <c r="D762" s="26" t="s">
        <v>404</v>
      </c>
      <c r="E762" s="26"/>
      <c r="F762" s="26"/>
      <c r="G762" s="26"/>
      <c r="H762" s="26"/>
    </row>
    <row r="763" spans="1:8" x14ac:dyDescent="0.25">
      <c r="A763" s="29" t="s">
        <v>289</v>
      </c>
      <c r="B763" s="29" t="s">
        <v>160</v>
      </c>
      <c r="C763" s="37">
        <f t="shared" si="12"/>
        <v>363.63636363636363</v>
      </c>
      <c r="D763" s="26" t="s">
        <v>404</v>
      </c>
      <c r="E763" s="26"/>
      <c r="F763" s="26"/>
      <c r="G763" s="26"/>
      <c r="H763" s="26"/>
    </row>
    <row r="764" spans="1:8" x14ac:dyDescent="0.25">
      <c r="A764" s="29" t="s">
        <v>121</v>
      </c>
      <c r="B764" s="29" t="s">
        <v>275</v>
      </c>
      <c r="C764" s="37">
        <f t="shared" si="12"/>
        <v>290.90909090909088</v>
      </c>
      <c r="D764" s="26" t="s">
        <v>404</v>
      </c>
      <c r="E764" s="26"/>
      <c r="F764" s="26"/>
      <c r="G764" s="26"/>
      <c r="H764" s="26"/>
    </row>
    <row r="765" spans="1:8" x14ac:dyDescent="0.25">
      <c r="A765" s="29" t="s">
        <v>122</v>
      </c>
      <c r="B765" s="29" t="s">
        <v>275</v>
      </c>
      <c r="C765" s="37">
        <f t="shared" si="12"/>
        <v>754.5454545454545</v>
      </c>
      <c r="D765" s="26" t="s">
        <v>404</v>
      </c>
      <c r="E765" s="26"/>
      <c r="F765" s="26"/>
      <c r="G765" s="26"/>
      <c r="H765" s="26"/>
    </row>
    <row r="766" spans="1:8" x14ac:dyDescent="0.25">
      <c r="A766" s="29" t="s">
        <v>215</v>
      </c>
      <c r="B766" s="29" t="s">
        <v>347</v>
      </c>
      <c r="C766" s="37">
        <f t="shared" si="12"/>
        <v>276.25096627761934</v>
      </c>
      <c r="D766" s="26" t="s">
        <v>404</v>
      </c>
      <c r="E766" s="26"/>
      <c r="F766" s="26"/>
      <c r="G766" s="26"/>
      <c r="H766" s="26"/>
    </row>
    <row r="767" spans="1:8" x14ac:dyDescent="0.25">
      <c r="A767" s="29" t="s">
        <v>185</v>
      </c>
      <c r="B767" s="29" t="s">
        <v>263</v>
      </c>
      <c r="C767" s="37">
        <f t="shared" si="12"/>
        <v>284.6222076799715</v>
      </c>
      <c r="D767" s="26" t="s">
        <v>404</v>
      </c>
      <c r="E767" s="26"/>
      <c r="F767" s="26"/>
      <c r="G767" s="26"/>
      <c r="H767" s="26"/>
    </row>
    <row r="768" spans="1:8" x14ac:dyDescent="0.25">
      <c r="A768" s="29" t="s">
        <v>185</v>
      </c>
      <c r="B768" s="29" t="s">
        <v>200</v>
      </c>
      <c r="C768" s="37">
        <f t="shared" si="12"/>
        <v>544.13069115288658</v>
      </c>
      <c r="D768" s="26" t="s">
        <v>404</v>
      </c>
      <c r="E768" s="26"/>
      <c r="F768" s="26"/>
      <c r="G768" s="26"/>
      <c r="H768" s="26"/>
    </row>
    <row r="769" spans="1:14" x14ac:dyDescent="0.25">
      <c r="A769" s="29" t="s">
        <v>185</v>
      </c>
      <c r="B769" s="29" t="s">
        <v>215</v>
      </c>
      <c r="C769" s="37">
        <f t="shared" ref="C769:C775" si="13">C666*H666</f>
        <v>1347.7698657786884</v>
      </c>
      <c r="D769" s="26" t="s">
        <v>404</v>
      </c>
      <c r="E769" s="26"/>
      <c r="F769" s="26"/>
      <c r="G769" s="26"/>
      <c r="H769" s="26"/>
    </row>
    <row r="770" spans="1:14" x14ac:dyDescent="0.25">
      <c r="A770" s="29" t="s">
        <v>185</v>
      </c>
      <c r="B770" s="29" t="s">
        <v>413</v>
      </c>
      <c r="C770" s="37">
        <f t="shared" si="13"/>
        <v>154.86796594351389</v>
      </c>
      <c r="D770" s="26" t="s">
        <v>404</v>
      </c>
      <c r="E770" s="26"/>
      <c r="F770" s="26"/>
      <c r="G770" s="26"/>
      <c r="H770" s="26"/>
    </row>
    <row r="771" spans="1:14" x14ac:dyDescent="0.25">
      <c r="A771" s="29" t="s">
        <v>347</v>
      </c>
      <c r="B771" s="29" t="s">
        <v>46</v>
      </c>
      <c r="C771" s="37">
        <f t="shared" si="13"/>
        <v>1704.7571801914971</v>
      </c>
      <c r="D771" s="26" t="s">
        <v>404</v>
      </c>
      <c r="E771" s="26"/>
      <c r="F771" s="26"/>
      <c r="G771" s="26"/>
      <c r="H771" s="26"/>
    </row>
    <row r="772" spans="1:14" x14ac:dyDescent="0.25">
      <c r="A772" s="29" t="s">
        <v>347</v>
      </c>
      <c r="B772" s="29" t="s">
        <v>132</v>
      </c>
      <c r="C772" s="37">
        <f t="shared" si="13"/>
        <v>757.77</v>
      </c>
      <c r="D772" s="26" t="s">
        <v>404</v>
      </c>
      <c r="E772" s="26"/>
      <c r="F772" s="26"/>
      <c r="G772" s="26"/>
      <c r="H772" s="26"/>
    </row>
    <row r="773" spans="1:14" x14ac:dyDescent="0.25">
      <c r="A773" s="29" t="s">
        <v>347</v>
      </c>
      <c r="B773" s="29" t="s">
        <v>84</v>
      </c>
      <c r="C773" s="37">
        <f t="shared" si="13"/>
        <v>489.71762203759795</v>
      </c>
      <c r="D773" s="26" t="s">
        <v>404</v>
      </c>
      <c r="E773" s="26"/>
      <c r="F773" s="26"/>
      <c r="G773" s="26"/>
      <c r="H773" s="26"/>
    </row>
    <row r="774" spans="1:14" x14ac:dyDescent="0.25">
      <c r="A774" s="29" t="s">
        <v>347</v>
      </c>
      <c r="B774" s="29" t="s">
        <v>105</v>
      </c>
      <c r="C774" s="37">
        <f t="shared" si="13"/>
        <v>184.16731085174624</v>
      </c>
      <c r="D774" s="26" t="s">
        <v>404</v>
      </c>
      <c r="E774" s="26"/>
      <c r="F774" s="37">
        <f>SUM(I782:I785)</f>
        <v>17992283.682785299</v>
      </c>
      <c r="G774" s="26"/>
      <c r="H774" s="26"/>
    </row>
    <row r="775" spans="1:14" x14ac:dyDescent="0.25">
      <c r="A775" s="29" t="s">
        <v>347</v>
      </c>
      <c r="B775" s="29" t="s">
        <v>215</v>
      </c>
      <c r="C775" s="37">
        <f t="shared" si="13"/>
        <v>301.36469048467569</v>
      </c>
      <c r="D775" s="26" t="s">
        <v>404</v>
      </c>
      <c r="E775" s="26"/>
      <c r="F775" s="26"/>
      <c r="G775" s="26"/>
      <c r="H775" s="26"/>
      <c r="L775" t="s">
        <v>411</v>
      </c>
    </row>
    <row r="776" spans="1:14" x14ac:dyDescent="0.25">
      <c r="A776" s="29" t="s">
        <v>29</v>
      </c>
      <c r="B776" s="29" t="s">
        <v>171</v>
      </c>
      <c r="C776" s="37">
        <f t="shared" ref="C776:C807" si="14">N776/1000</f>
        <v>1858.9457425693874</v>
      </c>
      <c r="D776" s="26" t="s">
        <v>403</v>
      </c>
      <c r="E776" s="26" t="s">
        <v>352</v>
      </c>
      <c r="F776" s="26"/>
      <c r="G776" s="26" t="s">
        <v>387</v>
      </c>
      <c r="H776" s="26">
        <f>[2]Forêt!H66/1000*[2]Forêt!I66</f>
        <v>0.66272575492669783</v>
      </c>
      <c r="I776" s="26">
        <f>I778*0.055</f>
        <v>2805000</v>
      </c>
      <c r="J776" s="26" t="s">
        <v>353</v>
      </c>
      <c r="K776" s="41">
        <v>1</v>
      </c>
      <c r="L776" s="26">
        <f>I776</f>
        <v>2805000</v>
      </c>
      <c r="M776" s="26" t="s">
        <v>388</v>
      </c>
      <c r="N776" s="26">
        <f t="shared" ref="N776:N807" si="15">H776*I776</f>
        <v>1858945.7425693874</v>
      </c>
    </row>
    <row r="777" spans="1:14" x14ac:dyDescent="0.25">
      <c r="A777" s="29" t="s">
        <v>29</v>
      </c>
      <c r="B777" s="29" t="s">
        <v>173</v>
      </c>
      <c r="C777" s="37">
        <f t="shared" si="14"/>
        <v>8308.8207113739991</v>
      </c>
      <c r="D777" s="26" t="s">
        <v>403</v>
      </c>
      <c r="E777" s="26" t="s">
        <v>354</v>
      </c>
      <c r="F777" s="26">
        <v>2019</v>
      </c>
      <c r="G777" s="26" t="s">
        <v>387</v>
      </c>
      <c r="H777" s="26">
        <f>[2]Forêt!H89/1000*[2]Forêt!I89</f>
        <v>0.72884392205035087</v>
      </c>
      <c r="I777" s="26">
        <v>11400000</v>
      </c>
      <c r="J777" s="26" t="s">
        <v>353</v>
      </c>
      <c r="K777" s="41">
        <v>1</v>
      </c>
      <c r="L777" s="26">
        <f t="shared" ref="L777:L785" si="16">I777</f>
        <v>11400000</v>
      </c>
      <c r="M777" s="26"/>
      <c r="N777" s="26">
        <f t="shared" si="15"/>
        <v>8308820.7113739997</v>
      </c>
    </row>
    <row r="778" spans="1:14" x14ac:dyDescent="0.25">
      <c r="A778" s="29" t="s">
        <v>29</v>
      </c>
      <c r="B778" s="29" t="s">
        <v>174</v>
      </c>
      <c r="C778" s="37">
        <f t="shared" si="14"/>
        <v>33799.013501261594</v>
      </c>
      <c r="D778" s="26" t="s">
        <v>403</v>
      </c>
      <c r="E778" s="26" t="s">
        <v>354</v>
      </c>
      <c r="F778" s="26">
        <v>2019</v>
      </c>
      <c r="G778" s="26" t="s">
        <v>389</v>
      </c>
      <c r="H778" s="26">
        <f>[2]Forêt!H66/1000*[2]Forêt!I66</f>
        <v>0.66272575492669783</v>
      </c>
      <c r="I778" s="26">
        <v>51000000</v>
      </c>
      <c r="J778" s="26" t="s">
        <v>353</v>
      </c>
      <c r="K778" s="41">
        <v>1</v>
      </c>
      <c r="L778" s="26">
        <f t="shared" si="16"/>
        <v>51000000</v>
      </c>
      <c r="M778" s="26"/>
      <c r="N778" s="26">
        <f t="shared" si="15"/>
        <v>33799013.501261592</v>
      </c>
    </row>
    <row r="779" spans="1:14" x14ac:dyDescent="0.25">
      <c r="A779" s="29" t="s">
        <v>29</v>
      </c>
      <c r="B779" s="29" t="s">
        <v>176</v>
      </c>
      <c r="C779" s="37">
        <f t="shared" si="14"/>
        <v>1970840.9187483015</v>
      </c>
      <c r="D779" s="26" t="s">
        <v>403</v>
      </c>
      <c r="E779" s="26" t="s">
        <v>352</v>
      </c>
      <c r="F779" s="26"/>
      <c r="G779" s="26" t="s">
        <v>387</v>
      </c>
      <c r="H779" s="26">
        <f>[2]Forêt!I20/1000*[2]Forêt!J20</f>
        <v>0.72065398640420997</v>
      </c>
      <c r="I779" s="26">
        <f>I874-I776-I777-I778</f>
        <v>2734795000</v>
      </c>
      <c r="J779" s="26" t="s">
        <v>353</v>
      </c>
      <c r="K779" s="41">
        <v>1</v>
      </c>
      <c r="L779" s="26">
        <f t="shared" si="16"/>
        <v>2734795000</v>
      </c>
      <c r="M779" s="26"/>
      <c r="N779" s="26">
        <f t="shared" si="15"/>
        <v>1970840918.7483015</v>
      </c>
    </row>
    <row r="780" spans="1:14" x14ac:dyDescent="0.25">
      <c r="A780" s="29" t="s">
        <v>35</v>
      </c>
      <c r="B780" s="29" t="s">
        <v>170</v>
      </c>
      <c r="C780" s="37">
        <f t="shared" si="14"/>
        <v>18660.864315917031</v>
      </c>
      <c r="D780" s="26" t="s">
        <v>403</v>
      </c>
      <c r="E780" s="26" t="s">
        <v>355</v>
      </c>
      <c r="F780" s="26">
        <v>2021</v>
      </c>
      <c r="G780" s="26" t="s">
        <v>387</v>
      </c>
      <c r="H780" s="26">
        <f>[2]Forêt!H66/1000</f>
        <v>0.4681249358030512</v>
      </c>
      <c r="I780" s="26">
        <v>39863000</v>
      </c>
      <c r="J780" s="26" t="s">
        <v>353</v>
      </c>
      <c r="K780" s="41">
        <v>1</v>
      </c>
      <c r="L780" s="26">
        <f t="shared" si="16"/>
        <v>39863000</v>
      </c>
      <c r="M780" s="26"/>
      <c r="N780" s="26">
        <f t="shared" si="15"/>
        <v>18660864.31591703</v>
      </c>
    </row>
    <row r="781" spans="1:14" x14ac:dyDescent="0.25">
      <c r="A781" s="29" t="s">
        <v>35</v>
      </c>
      <c r="B781" s="29" t="s">
        <v>304</v>
      </c>
      <c r="C781" s="37">
        <f t="shared" si="14"/>
        <v>5213.5074100385809</v>
      </c>
      <c r="D781" s="26" t="s">
        <v>403</v>
      </c>
      <c r="E781" s="26" t="s">
        <v>352</v>
      </c>
      <c r="F781" s="26"/>
      <c r="G781" s="26" t="s">
        <v>389</v>
      </c>
      <c r="H781" s="26">
        <f>[2]Forêt!H66/1000</f>
        <v>0.4681249358030512</v>
      </c>
      <c r="I781" s="26">
        <f>I873-I780</f>
        <v>11137000</v>
      </c>
      <c r="J781" s="26" t="s">
        <v>353</v>
      </c>
      <c r="K781" s="41">
        <v>1</v>
      </c>
      <c r="L781" s="26">
        <f t="shared" si="16"/>
        <v>11137000</v>
      </c>
      <c r="M781" s="26"/>
      <c r="N781" s="26">
        <f t="shared" si="15"/>
        <v>5213507.4100385811</v>
      </c>
    </row>
    <row r="782" spans="1:14" x14ac:dyDescent="0.25">
      <c r="A782" s="29" t="s">
        <v>40</v>
      </c>
      <c r="B782" s="29" t="s">
        <v>179</v>
      </c>
      <c r="C782" s="37">
        <f t="shared" si="14"/>
        <v>1655.9524531752274</v>
      </c>
      <c r="D782" s="26" t="s">
        <v>403</v>
      </c>
      <c r="E782" s="26" t="s">
        <v>352</v>
      </c>
      <c r="F782" s="26"/>
      <c r="G782" s="26" t="str" cm="1">
        <f t="array" ref="G782">_xlfn.XLOOKUP(A782&amp;B782,[3]Données!$A:$A&amp;[3]Données!$B:$B,[3]Données!$F:$F)</f>
        <v>Consommation</v>
      </c>
      <c r="H782" s="26">
        <f>[2]Bois!G9/1000</f>
        <v>0.53344595818530283</v>
      </c>
      <c r="I782" s="26">
        <f>(I879+I880+I881)/[2]Secteurs!$F$2</f>
        <v>3104255.3191489363</v>
      </c>
      <c r="J782" s="26" t="s">
        <v>353</v>
      </c>
      <c r="K782" s="41">
        <v>1</v>
      </c>
      <c r="L782" s="26">
        <f t="shared" si="16"/>
        <v>3104255.3191489363</v>
      </c>
      <c r="M782" s="26"/>
      <c r="N782" s="26">
        <f t="shared" si="15"/>
        <v>1655952.4531752274</v>
      </c>
    </row>
    <row r="783" spans="1:14" x14ac:dyDescent="0.25">
      <c r="A783" s="29" t="s">
        <v>40</v>
      </c>
      <c r="B783" s="29" t="s">
        <v>288</v>
      </c>
      <c r="C783" s="37">
        <f t="shared" si="14"/>
        <v>774.23919614248302</v>
      </c>
      <c r="D783" s="26" t="s">
        <v>403</v>
      </c>
      <c r="E783" s="26" t="s">
        <v>356</v>
      </c>
      <c r="F783" s="26" t="s">
        <v>357</v>
      </c>
      <c r="G783" s="26" t="str" cm="1">
        <f t="array" ref="G783">_xlfn.XLOOKUP(A783&amp;B783,[3]Données!$A:$A&amp;[3]Données!$B:$B,[3]Données!$F:$F)</f>
        <v>Consommation</v>
      </c>
      <c r="H783" s="26">
        <f>[2]Bois!G9/1000</f>
        <v>0.53344595818530283</v>
      </c>
      <c r="I783" s="26">
        <f>331000+I836/[2]Secteurs!$M$7</f>
        <v>1451392</v>
      </c>
      <c r="J783" s="26" t="s">
        <v>353</v>
      </c>
      <c r="K783" s="41">
        <v>1</v>
      </c>
      <c r="L783" s="26">
        <f t="shared" si="16"/>
        <v>1451392</v>
      </c>
      <c r="M783" s="26"/>
      <c r="N783" s="26">
        <f t="shared" si="15"/>
        <v>774239.19614248304</v>
      </c>
    </row>
    <row r="784" spans="1:14" x14ac:dyDescent="0.25">
      <c r="A784" s="29" t="s">
        <v>42</v>
      </c>
      <c r="B784" s="29" t="s">
        <v>178</v>
      </c>
      <c r="C784" s="37">
        <f t="shared" si="14"/>
        <v>5540.8264831648157</v>
      </c>
      <c r="D784" s="26" t="s">
        <v>403</v>
      </c>
      <c r="E784" s="26" t="s">
        <v>352</v>
      </c>
      <c r="F784" s="26"/>
      <c r="G784" s="26" t="str" cm="1">
        <f t="array" ref="G784">_xlfn.XLOOKUP(A784&amp;B784,[3]Données!$A:$A&amp;[3]Données!$B:$B,[3]Données!$F:$F)</f>
        <v>Consommation</v>
      </c>
      <c r="H784" s="26">
        <f>[2]Bois!G17/1000</f>
        <v>0.41900928994096648</v>
      </c>
      <c r="I784" s="26">
        <f>I877/[2]Secteurs!$M$2</f>
        <v>13223636.363636363</v>
      </c>
      <c r="J784" s="26" t="s">
        <v>353</v>
      </c>
      <c r="K784" s="41">
        <v>1</v>
      </c>
      <c r="L784" s="26">
        <f t="shared" si="16"/>
        <v>13223636.363636363</v>
      </c>
      <c r="M784" s="26"/>
      <c r="N784" s="26">
        <f t="shared" si="15"/>
        <v>5540826.4831648162</v>
      </c>
    </row>
    <row r="785" spans="1:14" x14ac:dyDescent="0.25">
      <c r="A785" s="29" t="s">
        <v>42</v>
      </c>
      <c r="B785" s="29" t="s">
        <v>288</v>
      </c>
      <c r="C785" s="37">
        <f t="shared" si="14"/>
        <v>89.24897875742586</v>
      </c>
      <c r="D785" s="26" t="s">
        <v>403</v>
      </c>
      <c r="E785" s="26" t="s">
        <v>358</v>
      </c>
      <c r="F785" s="26">
        <v>2021</v>
      </c>
      <c r="G785" s="26" t="str" cm="1">
        <f t="array" ref="G785">_xlfn.XLOOKUP(A785&amp;B785,[3]Données!$A:$A&amp;[3]Données!$B:$B,[3]Données!$F:$F)</f>
        <v>Consommation</v>
      </c>
      <c r="H785" s="26">
        <f>[2]Bois!G17/1000</f>
        <v>0.41900928994096648</v>
      </c>
      <c r="I785" s="26">
        <v>213000</v>
      </c>
      <c r="J785" s="26" t="s">
        <v>353</v>
      </c>
      <c r="K785" s="41">
        <v>0.12</v>
      </c>
      <c r="L785" s="26">
        <f t="shared" si="16"/>
        <v>213000</v>
      </c>
      <c r="M785" s="26"/>
      <c r="N785" s="26">
        <f t="shared" si="15"/>
        <v>89248.978757425866</v>
      </c>
    </row>
    <row r="786" spans="1:14" x14ac:dyDescent="0.25">
      <c r="A786" s="29" t="s">
        <v>45</v>
      </c>
      <c r="B786" s="29" t="s">
        <v>180</v>
      </c>
      <c r="C786" s="37">
        <f t="shared" si="14"/>
        <v>16.566500000000001</v>
      </c>
      <c r="D786" s="26" t="s">
        <v>403</v>
      </c>
      <c r="E786" s="26" t="s">
        <v>352</v>
      </c>
      <c r="F786" s="26"/>
      <c r="G786" s="26" t="str" cm="1">
        <f t="array" ref="G786">_xlfn.XLOOKUP(A786&amp;B786,[3]Données!$A:$A&amp;[3]Données!$B:$B,[3]Données!$F:$F)</f>
        <v>Consommation</v>
      </c>
      <c r="H786" s="42">
        <f t="shared" ref="H786:H792" si="17">1/(1+K786)</f>
        <v>0.5</v>
      </c>
      <c r="I786" s="26">
        <f>I923-I948</f>
        <v>33133</v>
      </c>
      <c r="J786" s="26" t="s">
        <v>359</v>
      </c>
      <c r="K786" s="41">
        <v>1</v>
      </c>
      <c r="L786" s="26">
        <f>N786/[2]Bois!G42*1000</f>
        <v>33225.582859853384</v>
      </c>
      <c r="M786" s="26"/>
      <c r="N786" s="26">
        <f t="shared" si="15"/>
        <v>16566.5</v>
      </c>
    </row>
    <row r="787" spans="1:14" x14ac:dyDescent="0.25">
      <c r="A787" s="29" t="s">
        <v>49</v>
      </c>
      <c r="B787" s="29" t="s">
        <v>181</v>
      </c>
      <c r="C787" s="37">
        <f t="shared" si="14"/>
        <v>2137.3306666666658</v>
      </c>
      <c r="D787" s="26" t="s">
        <v>403</v>
      </c>
      <c r="E787" s="26" t="s">
        <v>360</v>
      </c>
      <c r="F787" s="26">
        <v>2021</v>
      </c>
      <c r="G787" s="26" t="s">
        <v>387</v>
      </c>
      <c r="H787" s="26">
        <f t="shared" si="17"/>
        <v>0.66666666666666663</v>
      </c>
      <c r="I787" s="26">
        <v>3205995.9999999995</v>
      </c>
      <c r="J787" s="26" t="s">
        <v>359</v>
      </c>
      <c r="K787" s="41">
        <v>0.5</v>
      </c>
      <c r="L787" s="26">
        <f>N787/[2]Bois!O7*1000</f>
        <v>5345492.7192488769</v>
      </c>
      <c r="M787" s="26"/>
      <c r="N787" s="26">
        <f t="shared" si="15"/>
        <v>2137330.666666666</v>
      </c>
    </row>
    <row r="788" spans="1:14" x14ac:dyDescent="0.25">
      <c r="A788" s="29" t="s">
        <v>49</v>
      </c>
      <c r="B788" s="29" t="s">
        <v>289</v>
      </c>
      <c r="C788" s="37">
        <f t="shared" si="14"/>
        <v>467.88</v>
      </c>
      <c r="D788" s="26" t="s">
        <v>403</v>
      </c>
      <c r="E788" s="26" t="s">
        <v>358</v>
      </c>
      <c r="F788" s="26">
        <v>2021</v>
      </c>
      <c r="G788" s="26" t="s">
        <v>389</v>
      </c>
      <c r="H788" s="26">
        <f t="shared" si="17"/>
        <v>0.66666666666666663</v>
      </c>
      <c r="I788" s="26">
        <v>701820</v>
      </c>
      <c r="J788" s="26" t="s">
        <v>359</v>
      </c>
      <c r="K788" s="41">
        <v>0.5</v>
      </c>
      <c r="L788" s="26">
        <f>N788/[2]Bois!O7*1000</f>
        <v>1170174.1674734615</v>
      </c>
      <c r="M788" s="26"/>
      <c r="N788" s="26">
        <f t="shared" si="15"/>
        <v>467880</v>
      </c>
    </row>
    <row r="789" spans="1:14" x14ac:dyDescent="0.25">
      <c r="A789" s="29" t="s">
        <v>50</v>
      </c>
      <c r="B789" s="29" t="s">
        <v>181</v>
      </c>
      <c r="C789" s="37">
        <f t="shared" si="14"/>
        <v>822.18959999999981</v>
      </c>
      <c r="D789" s="26" t="s">
        <v>403</v>
      </c>
      <c r="E789" s="26" t="s">
        <v>360</v>
      </c>
      <c r="F789" s="26">
        <v>2021</v>
      </c>
      <c r="G789" s="26" t="s">
        <v>387</v>
      </c>
      <c r="H789" s="26">
        <f t="shared" si="17"/>
        <v>0.66666666666666663</v>
      </c>
      <c r="I789" s="26">
        <v>1233284.3999999999</v>
      </c>
      <c r="J789" s="26" t="s">
        <v>359</v>
      </c>
      <c r="K789" s="41">
        <v>0.5</v>
      </c>
      <c r="L789" s="26">
        <f>N789*1000/[2]Bois!O3</f>
        <v>1418791.3718723035</v>
      </c>
      <c r="M789" s="26"/>
      <c r="N789" s="26">
        <f t="shared" si="15"/>
        <v>822189.59999999986</v>
      </c>
    </row>
    <row r="790" spans="1:14" x14ac:dyDescent="0.25">
      <c r="A790" s="29" t="s">
        <v>50</v>
      </c>
      <c r="B790" s="29" t="s">
        <v>289</v>
      </c>
      <c r="C790" s="37">
        <f t="shared" si="14"/>
        <v>484.84</v>
      </c>
      <c r="D790" s="26" t="s">
        <v>403</v>
      </c>
      <c r="E790" s="26" t="s">
        <v>358</v>
      </c>
      <c r="F790" s="26">
        <v>2021</v>
      </c>
      <c r="G790" s="26" t="s">
        <v>387</v>
      </c>
      <c r="H790" s="26">
        <f t="shared" si="17"/>
        <v>0.66666666666666663</v>
      </c>
      <c r="I790" s="26">
        <v>727260</v>
      </c>
      <c r="J790" s="26" t="s">
        <v>359</v>
      </c>
      <c r="K790" s="41">
        <v>0.5</v>
      </c>
      <c r="L790" s="26">
        <f>N790*1000/[2]Bois!O3</f>
        <v>836652.28645383951</v>
      </c>
      <c r="M790" s="26"/>
      <c r="N790" s="26">
        <f t="shared" si="15"/>
        <v>484840</v>
      </c>
    </row>
    <row r="791" spans="1:14" x14ac:dyDescent="0.25">
      <c r="A791" s="29" t="s">
        <v>53</v>
      </c>
      <c r="B791" s="29" t="s">
        <v>289</v>
      </c>
      <c r="C791" s="37">
        <f t="shared" si="14"/>
        <v>735</v>
      </c>
      <c r="D791" s="26" t="s">
        <v>403</v>
      </c>
      <c r="E791" s="26" t="s">
        <v>358</v>
      </c>
      <c r="F791" s="26">
        <v>2021</v>
      </c>
      <c r="G791" s="26" t="s">
        <v>387</v>
      </c>
      <c r="H791" s="26">
        <f t="shared" si="17"/>
        <v>0.83333333333333337</v>
      </c>
      <c r="I791" s="26">
        <v>882000</v>
      </c>
      <c r="J791" s="26" t="s">
        <v>359</v>
      </c>
      <c r="K791" s="41">
        <v>0.2</v>
      </c>
      <c r="L791" s="26">
        <f>I791*[2]Secteurs!M86</f>
        <v>970200.00000000012</v>
      </c>
      <c r="M791" s="26"/>
      <c r="N791" s="26">
        <f t="shared" si="15"/>
        <v>735000</v>
      </c>
    </row>
    <row r="792" spans="1:14" x14ac:dyDescent="0.25">
      <c r="A792" s="29" t="s">
        <v>54</v>
      </c>
      <c r="B792" s="29" t="s">
        <v>182</v>
      </c>
      <c r="C792" s="37">
        <f t="shared" si="14"/>
        <v>4772.090909090909</v>
      </c>
      <c r="D792" s="26" t="s">
        <v>403</v>
      </c>
      <c r="E792" s="26" t="s">
        <v>360</v>
      </c>
      <c r="F792" s="26">
        <v>2021</v>
      </c>
      <c r="G792" s="26" t="str" cm="1">
        <f t="array" ref="G792">_xlfn.XLOOKUP(A792&amp;B792,[3]Données!$A:$A&amp;[3]Données!$B:$B,[3]Données!$F:$F)</f>
        <v>Consommation</v>
      </c>
      <c r="H792" s="26">
        <f t="shared" si="17"/>
        <v>0.90909090909090906</v>
      </c>
      <c r="I792" s="26">
        <v>5249300</v>
      </c>
      <c r="J792" s="26" t="s">
        <v>359</v>
      </c>
      <c r="K792" s="41">
        <v>0.1</v>
      </c>
      <c r="L792" s="26">
        <f>I792*[2]Secteurs!M84</f>
        <v>8083922</v>
      </c>
      <c r="M792" s="26"/>
      <c r="N792" s="26">
        <f t="shared" si="15"/>
        <v>4772090.9090909092</v>
      </c>
    </row>
    <row r="793" spans="1:14" x14ac:dyDescent="0.25">
      <c r="A793" s="29" t="s">
        <v>58</v>
      </c>
      <c r="B793" s="29" t="s">
        <v>167</v>
      </c>
      <c r="C793" s="37">
        <f t="shared" si="14"/>
        <v>35.529498883928568</v>
      </c>
      <c r="D793" s="26" t="s">
        <v>403</v>
      </c>
      <c r="E793" s="26" t="s">
        <v>361</v>
      </c>
      <c r="F793" s="26">
        <v>2019</v>
      </c>
      <c r="G793" s="26" t="str" cm="1">
        <f t="array" ref="G793">_xlfn.XLOOKUP(A793&amp;B793,[3]Données!$A:$A&amp;[3]Données!$B:$B,[3]Données!$F:$F)</f>
        <v>Consommation</v>
      </c>
      <c r="H793" s="26">
        <f>[2]Bois!G26/1000</f>
        <v>0.3746651785714285</v>
      </c>
      <c r="I793" s="26">
        <v>94830</v>
      </c>
      <c r="J793" s="26" t="s">
        <v>353</v>
      </c>
      <c r="K793" s="41">
        <v>0.15</v>
      </c>
      <c r="L793" s="26">
        <f>I793</f>
        <v>94830</v>
      </c>
      <c r="M793" s="26"/>
      <c r="N793" s="26">
        <f t="shared" si="15"/>
        <v>35529.498883928565</v>
      </c>
    </row>
    <row r="794" spans="1:14" x14ac:dyDescent="0.25">
      <c r="A794" s="29" t="s">
        <v>58</v>
      </c>
      <c r="B794" s="29" t="s">
        <v>106</v>
      </c>
      <c r="C794" s="37">
        <f t="shared" si="14"/>
        <v>22.269286510419995</v>
      </c>
      <c r="D794" s="26" t="s">
        <v>403</v>
      </c>
      <c r="E794" s="26" t="s">
        <v>352</v>
      </c>
      <c r="F794" s="26"/>
      <c r="G794" s="26" t="str" cm="1">
        <f t="array" ref="G794">_xlfn.XLOOKUP(A794&amp;B794,[3]Données!$A:$A&amp;[3]Données!$B:$B,[3]Données!$F:$F)</f>
        <v>Consommation</v>
      </c>
      <c r="H794" s="26">
        <f>[2]Bois!G28/1000</f>
        <v>0.56259763694398679</v>
      </c>
      <c r="I794" s="26">
        <f>I899*[2]Meubles!$C$4</f>
        <v>39582.972000000002</v>
      </c>
      <c r="J794" s="26" t="s">
        <v>359</v>
      </c>
      <c r="K794" s="41">
        <v>0.15</v>
      </c>
      <c r="L794" s="26">
        <f>N794/[2]Bois!G28*1000</f>
        <v>39582.972000000002</v>
      </c>
      <c r="M794" s="26"/>
      <c r="N794" s="26">
        <f t="shared" si="15"/>
        <v>22269.286510419995</v>
      </c>
    </row>
    <row r="795" spans="1:14" x14ac:dyDescent="0.25">
      <c r="A795" s="29" t="s">
        <v>58</v>
      </c>
      <c r="B795" s="29" t="s">
        <v>185</v>
      </c>
      <c r="C795" s="37">
        <f t="shared" si="14"/>
        <v>0</v>
      </c>
      <c r="D795" s="26" t="s">
        <v>403</v>
      </c>
      <c r="E795" s="26" t="s">
        <v>362</v>
      </c>
      <c r="F795" s="26">
        <v>2015</v>
      </c>
      <c r="G795" s="26" t="str" cm="1">
        <f t="array" ref="G795">_xlfn.XLOOKUP(A795&amp;B795,[3]Données!$A:$A&amp;[3]Données!$B:$B,[3]Données!$F:$F)</f>
        <v>Consommation</v>
      </c>
      <c r="H795" s="26">
        <f>[2]Bois!G28/1000</f>
        <v>0.56259763694398679</v>
      </c>
      <c r="I795" s="26">
        <f>[2]Sciages!$U$12</f>
        <v>0</v>
      </c>
      <c r="J795" s="26" t="s">
        <v>359</v>
      </c>
      <c r="K795" s="41">
        <v>0.15</v>
      </c>
      <c r="L795" s="26">
        <f>N795*1000/[2]Bois!G28</f>
        <v>0</v>
      </c>
      <c r="M795" s="26"/>
      <c r="N795" s="26">
        <f t="shared" si="15"/>
        <v>0</v>
      </c>
    </row>
    <row r="796" spans="1:14" x14ac:dyDescent="0.25">
      <c r="A796" s="29" t="s">
        <v>62</v>
      </c>
      <c r="B796" s="29" t="s">
        <v>165</v>
      </c>
      <c r="C796" s="37">
        <f t="shared" si="14"/>
        <v>649.18977075240548</v>
      </c>
      <c r="D796" s="26" t="s">
        <v>403</v>
      </c>
      <c r="E796" s="26" t="s">
        <v>361</v>
      </c>
      <c r="F796" s="26">
        <v>2019</v>
      </c>
      <c r="G796" s="26" t="str" cm="1">
        <f t="array" ref="G796">_xlfn.XLOOKUP(A796&amp;B796,[3]Données!$A:$A&amp;[3]Données!$B:$B,[3]Données!$F:$F)</f>
        <v>Consommation</v>
      </c>
      <c r="H796" s="26">
        <f>[2]Bois!G35/1000</f>
        <v>0.4185620701176051</v>
      </c>
      <c r="I796" s="26">
        <f>1499000+52000</f>
        <v>1551000</v>
      </c>
      <c r="J796" s="26" t="s">
        <v>353</v>
      </c>
      <c r="K796" s="41">
        <v>0.15</v>
      </c>
      <c r="L796" s="26">
        <f>I796</f>
        <v>1551000</v>
      </c>
      <c r="M796" s="26"/>
      <c r="N796" s="26">
        <f t="shared" si="15"/>
        <v>649189.77075240551</v>
      </c>
    </row>
    <row r="797" spans="1:14" x14ac:dyDescent="0.25">
      <c r="A797" s="29" t="s">
        <v>62</v>
      </c>
      <c r="B797" s="29" t="s">
        <v>166</v>
      </c>
      <c r="C797" s="37">
        <f t="shared" si="14"/>
        <v>19.881698330586243</v>
      </c>
      <c r="D797" s="26" t="s">
        <v>403</v>
      </c>
      <c r="E797" s="26" t="s">
        <v>361</v>
      </c>
      <c r="F797" s="26">
        <v>2019</v>
      </c>
      <c r="G797" s="26" t="str" cm="1">
        <f t="array" ref="G797">_xlfn.XLOOKUP(A797&amp;B797,[3]Données!$A:$A&amp;[3]Données!$B:$B,[3]Données!$F:$F)</f>
        <v>Consommation</v>
      </c>
      <c r="H797" s="26">
        <f>[2]Bois!G35/1000</f>
        <v>0.4185620701176051</v>
      </c>
      <c r="I797" s="26">
        <f>40500+7000</f>
        <v>47500</v>
      </c>
      <c r="J797" s="26" t="s">
        <v>353</v>
      </c>
      <c r="K797" s="41">
        <v>0.15</v>
      </c>
      <c r="L797" s="26">
        <f>I797</f>
        <v>47500</v>
      </c>
      <c r="M797" s="26"/>
      <c r="N797" s="26">
        <f t="shared" si="15"/>
        <v>19881.698330586241</v>
      </c>
    </row>
    <row r="798" spans="1:14" x14ac:dyDescent="0.25">
      <c r="A798" s="29" t="s">
        <v>62</v>
      </c>
      <c r="B798" s="29" t="s">
        <v>167</v>
      </c>
      <c r="C798" s="37">
        <f t="shared" si="14"/>
        <v>10.912000000000001</v>
      </c>
      <c r="D798" s="26" t="s">
        <v>403</v>
      </c>
      <c r="E798" s="26" t="s">
        <v>361</v>
      </c>
      <c r="F798" s="26">
        <v>2019</v>
      </c>
      <c r="G798" s="26" t="str" cm="1">
        <f t="array" ref="G798">_xlfn.XLOOKUP(A798&amp;B798,[3]Données!$A:$A&amp;[3]Données!$B:$B,[3]Données!$F:$F)</f>
        <v>Consommation</v>
      </c>
      <c r="H798" s="26">
        <f>([2]Bois!C32+[2]Bois!C33)/2/1000</f>
        <v>0.55000000000000004</v>
      </c>
      <c r="I798" s="26">
        <v>19840</v>
      </c>
      <c r="J798" s="26" t="s">
        <v>353</v>
      </c>
      <c r="K798" s="41">
        <v>0.15</v>
      </c>
      <c r="L798" s="26">
        <f>I798</f>
        <v>19840</v>
      </c>
      <c r="M798" s="26"/>
      <c r="N798" s="26">
        <f t="shared" si="15"/>
        <v>10912</v>
      </c>
    </row>
    <row r="799" spans="1:14" x14ac:dyDescent="0.25">
      <c r="A799" s="29" t="s">
        <v>62</v>
      </c>
      <c r="B799" s="29" t="s">
        <v>168</v>
      </c>
      <c r="C799" s="37">
        <f t="shared" si="14"/>
        <v>79.526793322344972</v>
      </c>
      <c r="D799" s="26" t="s">
        <v>403</v>
      </c>
      <c r="E799" s="26" t="s">
        <v>361</v>
      </c>
      <c r="F799" s="26">
        <v>2019</v>
      </c>
      <c r="G799" s="26" t="str" cm="1">
        <f t="array" ref="G799">_xlfn.XLOOKUP(A799&amp;B799,[3]Données!$A:$A&amp;[3]Données!$B:$B,[3]Données!$F:$F)</f>
        <v>Consommation</v>
      </c>
      <c r="H799" s="26">
        <f>[2]Bois!G35/1000</f>
        <v>0.4185620701176051</v>
      </c>
      <c r="I799" s="26">
        <v>190000</v>
      </c>
      <c r="J799" s="26" t="s">
        <v>353</v>
      </c>
      <c r="K799" s="41">
        <v>0.15</v>
      </c>
      <c r="L799" s="26">
        <f>I799</f>
        <v>190000</v>
      </c>
      <c r="M799" s="26"/>
      <c r="N799" s="26">
        <f t="shared" si="15"/>
        <v>79526.793322344965</v>
      </c>
    </row>
    <row r="800" spans="1:14" x14ac:dyDescent="0.25">
      <c r="A800" s="29" t="s">
        <v>62</v>
      </c>
      <c r="B800" s="29" t="s">
        <v>106</v>
      </c>
      <c r="C800" s="37">
        <f t="shared" si="14"/>
        <v>234.71235160780199</v>
      </c>
      <c r="D800" s="26" t="s">
        <v>403</v>
      </c>
      <c r="E800" s="26" t="s">
        <v>352</v>
      </c>
      <c r="F800" s="26"/>
      <c r="G800" s="26" t="str" cm="1">
        <f t="array" ref="G800">_xlfn.XLOOKUP(A800&amp;B800,[3]Données!$A:$A&amp;[3]Données!$B:$B,[3]Données!$F:$F)</f>
        <v>Consommation</v>
      </c>
      <c r="H800" s="26">
        <f>[2]Bois!G35/1000</f>
        <v>0.4185620701176051</v>
      </c>
      <c r="I800" s="26">
        <f>I899*[2]Meubles!$C$3</f>
        <v>560758.77</v>
      </c>
      <c r="J800" s="26" t="s">
        <v>359</v>
      </c>
      <c r="K800" s="41">
        <v>0.15</v>
      </c>
      <c r="L800" s="26">
        <f>N800*1000/[2]Bois!G35</f>
        <v>560758.77</v>
      </c>
      <c r="M800" s="26"/>
      <c r="N800" s="26">
        <f t="shared" si="15"/>
        <v>234712.351607802</v>
      </c>
    </row>
    <row r="801" spans="1:14" x14ac:dyDescent="0.25">
      <c r="A801" s="29" t="s">
        <v>62</v>
      </c>
      <c r="B801" s="29" t="s">
        <v>185</v>
      </c>
      <c r="C801" s="37">
        <f t="shared" si="14"/>
        <v>0</v>
      </c>
      <c r="D801" s="26" t="s">
        <v>403</v>
      </c>
      <c r="E801" s="26" t="s">
        <v>362</v>
      </c>
      <c r="F801" s="26">
        <v>2015</v>
      </c>
      <c r="G801" s="26" t="str" cm="1">
        <f t="array" ref="G801">_xlfn.XLOOKUP(A801&amp;B801,[3]Données!$A:$A&amp;[3]Données!$B:$B,[3]Données!$F:$F)</f>
        <v>Consommation</v>
      </c>
      <c r="H801" s="26">
        <f>[2]Bois!G35/1000</f>
        <v>0.4185620701176051</v>
      </c>
      <c r="I801" s="26">
        <f>[2]Sciages!$U$13</f>
        <v>0</v>
      </c>
      <c r="J801" s="26" t="s">
        <v>359</v>
      </c>
      <c r="K801" s="41">
        <v>0.15</v>
      </c>
      <c r="L801" s="26">
        <f>N801*1000/[2]Bois!G35</f>
        <v>0</v>
      </c>
      <c r="M801" s="26"/>
      <c r="N801" s="26">
        <f t="shared" si="15"/>
        <v>0</v>
      </c>
    </row>
    <row r="802" spans="1:14" x14ac:dyDescent="0.25">
      <c r="A802" s="29" t="s">
        <v>71</v>
      </c>
      <c r="B802" s="29" t="s">
        <v>169</v>
      </c>
      <c r="C802" s="37">
        <f t="shared" si="14"/>
        <v>40.111964285714272</v>
      </c>
      <c r="D802" s="26" t="s">
        <v>403</v>
      </c>
      <c r="E802" s="26" t="s">
        <v>352</v>
      </c>
      <c r="F802" s="26"/>
      <c r="G802" s="26" t="str" cm="1">
        <f t="array" ref="G802">_xlfn.XLOOKUP(A802&amp;B802,[3]Données!$A:$A&amp;[3]Données!$B:$B,[3]Données!$F:$F)</f>
        <v>Consommation</v>
      </c>
      <c r="H802" s="26">
        <f>[2]Bois!G3/1000</f>
        <v>0.61710714285714274</v>
      </c>
      <c r="I802" s="26">
        <f>I881</f>
        <v>65000</v>
      </c>
      <c r="J802" s="26" t="s">
        <v>353</v>
      </c>
      <c r="K802" s="41">
        <v>0.15</v>
      </c>
      <c r="L802" s="26">
        <f>I802</f>
        <v>65000</v>
      </c>
      <c r="M802" s="26"/>
      <c r="N802" s="26">
        <f t="shared" si="15"/>
        <v>40111.964285714275</v>
      </c>
    </row>
    <row r="803" spans="1:14" x14ac:dyDescent="0.25">
      <c r="A803" s="29" t="s">
        <v>97</v>
      </c>
      <c r="B803" s="29" t="s">
        <v>182</v>
      </c>
      <c r="C803" s="37">
        <f t="shared" si="14"/>
        <v>0</v>
      </c>
      <c r="D803" s="26" t="s">
        <v>403</v>
      </c>
      <c r="E803" s="26" t="s">
        <v>352</v>
      </c>
      <c r="F803" s="26"/>
      <c r="G803" s="26" t="s">
        <v>387</v>
      </c>
      <c r="H803" s="26">
        <f t="shared" ref="H803:H814" si="18">1/(1+K803)</f>
        <v>0.90909090909090906</v>
      </c>
      <c r="I803" s="26">
        <v>0</v>
      </c>
      <c r="J803" s="26" t="s">
        <v>359</v>
      </c>
      <c r="K803" s="41">
        <v>0.1</v>
      </c>
      <c r="L803" s="26">
        <f>I803*[2]Secteurs!M82</f>
        <v>0</v>
      </c>
      <c r="M803" s="26"/>
      <c r="N803" s="26">
        <f t="shared" si="15"/>
        <v>0</v>
      </c>
    </row>
    <row r="804" spans="1:14" x14ac:dyDescent="0.25">
      <c r="A804" s="29" t="s">
        <v>99</v>
      </c>
      <c r="B804" s="29" t="s">
        <v>182</v>
      </c>
      <c r="C804" s="37">
        <f t="shared" si="14"/>
        <v>0</v>
      </c>
      <c r="D804" s="26" t="s">
        <v>403</v>
      </c>
      <c r="E804" s="26" t="s">
        <v>352</v>
      </c>
      <c r="F804" s="26"/>
      <c r="G804" s="26" t="s">
        <v>387</v>
      </c>
      <c r="H804" s="26">
        <f t="shared" si="18"/>
        <v>0.90909090909090906</v>
      </c>
      <c r="I804" s="26">
        <v>0</v>
      </c>
      <c r="J804" s="26" t="s">
        <v>359</v>
      </c>
      <c r="K804" s="41">
        <v>0.1</v>
      </c>
      <c r="L804" s="26">
        <f>I804*[2]Secteurs!M82</f>
        <v>0</v>
      </c>
      <c r="M804" s="26"/>
      <c r="N804" s="26">
        <f t="shared" si="15"/>
        <v>0</v>
      </c>
    </row>
    <row r="805" spans="1:14" x14ac:dyDescent="0.25">
      <c r="A805" s="29" t="s">
        <v>98</v>
      </c>
      <c r="B805" s="29" t="s">
        <v>182</v>
      </c>
      <c r="C805" s="37">
        <f t="shared" si="14"/>
        <v>2299.090909090909</v>
      </c>
      <c r="D805" s="26" t="s">
        <v>403</v>
      </c>
      <c r="E805" s="26" t="s">
        <v>360</v>
      </c>
      <c r="F805" s="26">
        <v>2021</v>
      </c>
      <c r="G805" s="26" t="s">
        <v>387</v>
      </c>
      <c r="H805" s="26">
        <f t="shared" si="18"/>
        <v>0.90909090909090906</v>
      </c>
      <c r="I805" s="26">
        <v>2529000</v>
      </c>
      <c r="J805" s="26" t="s">
        <v>359</v>
      </c>
      <c r="K805" s="41">
        <v>0.1</v>
      </c>
      <c r="L805" s="26">
        <f>I805*[2]Secteurs!M83</f>
        <v>5386770</v>
      </c>
      <c r="M805" s="26"/>
      <c r="N805" s="26">
        <f t="shared" si="15"/>
        <v>2299090.9090909092</v>
      </c>
    </row>
    <row r="806" spans="1:14" x14ac:dyDescent="0.25">
      <c r="A806" s="29" t="s">
        <v>97</v>
      </c>
      <c r="B806" s="29" t="s">
        <v>183</v>
      </c>
      <c r="C806" s="37">
        <f t="shared" si="14"/>
        <v>0</v>
      </c>
      <c r="D806" s="26" t="s">
        <v>403</v>
      </c>
      <c r="E806" s="26" t="s">
        <v>352</v>
      </c>
      <c r="F806" s="26"/>
      <c r="G806" s="26" t="s">
        <v>387</v>
      </c>
      <c r="H806" s="26">
        <f t="shared" si="18"/>
        <v>0.90909090909090906</v>
      </c>
      <c r="I806" s="26">
        <v>0</v>
      </c>
      <c r="J806" s="26" t="s">
        <v>359</v>
      </c>
      <c r="K806" s="41">
        <v>0.1</v>
      </c>
      <c r="L806" s="26">
        <f>I806*[2]Secteurs!M82</f>
        <v>0</v>
      </c>
      <c r="M806" s="26"/>
      <c r="N806" s="26">
        <f t="shared" si="15"/>
        <v>0</v>
      </c>
    </row>
    <row r="807" spans="1:14" x14ac:dyDescent="0.25">
      <c r="A807" s="29" t="s">
        <v>99</v>
      </c>
      <c r="B807" s="29" t="s">
        <v>183</v>
      </c>
      <c r="C807" s="37">
        <f t="shared" si="14"/>
        <v>0</v>
      </c>
      <c r="D807" s="26" t="s">
        <v>403</v>
      </c>
      <c r="E807" s="26" t="s">
        <v>352</v>
      </c>
      <c r="F807" s="26"/>
      <c r="G807" s="26" t="s">
        <v>387</v>
      </c>
      <c r="H807" s="26">
        <f t="shared" si="18"/>
        <v>0.90909090909090906</v>
      </c>
      <c r="I807" s="26">
        <v>0</v>
      </c>
      <c r="J807" s="26" t="s">
        <v>359</v>
      </c>
      <c r="K807" s="41">
        <v>0.1</v>
      </c>
      <c r="L807" s="26">
        <f>I807*[2]Secteurs!M82</f>
        <v>0</v>
      </c>
      <c r="M807" s="26"/>
      <c r="N807" s="26">
        <f t="shared" si="15"/>
        <v>0</v>
      </c>
    </row>
    <row r="808" spans="1:14" x14ac:dyDescent="0.25">
      <c r="A808" s="29" t="s">
        <v>98</v>
      </c>
      <c r="B808" s="29" t="s">
        <v>183</v>
      </c>
      <c r="C808" s="37">
        <f t="shared" ref="C808:C839" si="19">N808/1000</f>
        <v>163.63636363636363</v>
      </c>
      <c r="D808" s="26" t="s">
        <v>403</v>
      </c>
      <c r="E808" s="26" t="s">
        <v>352</v>
      </c>
      <c r="F808" s="26"/>
      <c r="G808" s="26" t="s">
        <v>387</v>
      </c>
      <c r="H808" s="26">
        <f t="shared" si="18"/>
        <v>0.90909090909090906</v>
      </c>
      <c r="I808" s="26">
        <f>I887+I810-I813-I805</f>
        <v>180000</v>
      </c>
      <c r="J808" s="26" t="s">
        <v>359</v>
      </c>
      <c r="K808" s="41">
        <v>0.1</v>
      </c>
      <c r="L808" s="26">
        <f>I808*[2]Secteurs!M83</f>
        <v>383400</v>
      </c>
      <c r="M808" s="26"/>
      <c r="N808" s="26">
        <f t="shared" ref="N808:N839" si="20">H808*I808</f>
        <v>163636.36363636362</v>
      </c>
    </row>
    <row r="809" spans="1:14" x14ac:dyDescent="0.25">
      <c r="A809" s="29" t="s">
        <v>347</v>
      </c>
      <c r="B809" s="29" t="s">
        <v>97</v>
      </c>
      <c r="C809" s="37">
        <f t="shared" si="19"/>
        <v>103.81818181818181</v>
      </c>
      <c r="D809" s="26" t="s">
        <v>403</v>
      </c>
      <c r="E809" s="26" t="s">
        <v>360</v>
      </c>
      <c r="F809" s="26">
        <v>2021</v>
      </c>
      <c r="G809" s="26" t="s">
        <v>387</v>
      </c>
      <c r="H809" s="26">
        <f t="shared" si="18"/>
        <v>0.90909090909090906</v>
      </c>
      <c r="I809" s="26">
        <v>114200</v>
      </c>
      <c r="J809" s="26" t="s">
        <v>359</v>
      </c>
      <c r="K809" s="41">
        <v>0.1</v>
      </c>
      <c r="L809" s="26">
        <f>I809*[2]Secteurs!M82</f>
        <v>253524.00000000003</v>
      </c>
      <c r="M809" s="26" t="s">
        <v>390</v>
      </c>
      <c r="N809" s="26">
        <f t="shared" si="20"/>
        <v>103818.18181818181</v>
      </c>
    </row>
    <row r="810" spans="1:14" x14ac:dyDescent="0.25">
      <c r="A810" s="29" t="s">
        <v>347</v>
      </c>
      <c r="B810" s="29" t="s">
        <v>98</v>
      </c>
      <c r="C810" s="37">
        <f t="shared" si="19"/>
        <v>1371.3636363636363</v>
      </c>
      <c r="D810" s="26" t="s">
        <v>403</v>
      </c>
      <c r="E810" s="26" t="s">
        <v>360</v>
      </c>
      <c r="F810" s="26">
        <v>2021</v>
      </c>
      <c r="G810" s="26" t="s">
        <v>387</v>
      </c>
      <c r="H810" s="26">
        <f t="shared" si="18"/>
        <v>0.90909090909090906</v>
      </c>
      <c r="I810" s="26">
        <f>547400+961100</f>
        <v>1508500</v>
      </c>
      <c r="J810" s="26" t="s">
        <v>359</v>
      </c>
      <c r="K810" s="41">
        <v>0.1</v>
      </c>
      <c r="L810" s="26">
        <f>I810*[2]Secteurs!M83</f>
        <v>3213105</v>
      </c>
      <c r="M810" s="26"/>
      <c r="N810" s="26">
        <f t="shared" si="20"/>
        <v>1371363.6363636362</v>
      </c>
    </row>
    <row r="811" spans="1:14" x14ac:dyDescent="0.25">
      <c r="A811" s="29" t="s">
        <v>347</v>
      </c>
      <c r="B811" s="29" t="s">
        <v>99</v>
      </c>
      <c r="C811" s="37">
        <f t="shared" si="19"/>
        <v>0</v>
      </c>
      <c r="D811" s="26" t="s">
        <v>403</v>
      </c>
      <c r="E811" s="26" t="s">
        <v>360</v>
      </c>
      <c r="F811" s="26">
        <v>2021</v>
      </c>
      <c r="G811" s="26" t="s">
        <v>387</v>
      </c>
      <c r="H811" s="26">
        <f t="shared" si="18"/>
        <v>0.90909090909090906</v>
      </c>
      <c r="I811" s="26">
        <v>0</v>
      </c>
      <c r="J811" s="26" t="s">
        <v>359</v>
      </c>
      <c r="K811" s="41">
        <v>0.1</v>
      </c>
      <c r="L811" s="26">
        <f>I811*[2]Secteurs!M82</f>
        <v>0</v>
      </c>
      <c r="M811" s="26"/>
      <c r="N811" s="26">
        <f t="shared" si="20"/>
        <v>0</v>
      </c>
    </row>
    <row r="812" spans="1:14" x14ac:dyDescent="0.25">
      <c r="A812" s="29" t="s">
        <v>97</v>
      </c>
      <c r="B812" s="29" t="s">
        <v>347</v>
      </c>
      <c r="C812" s="37">
        <f t="shared" si="19"/>
        <v>0</v>
      </c>
      <c r="D812" s="26" t="s">
        <v>403</v>
      </c>
      <c r="E812" s="26" t="s">
        <v>360</v>
      </c>
      <c r="F812" s="26"/>
      <c r="G812" s="26" t="s">
        <v>389</v>
      </c>
      <c r="H812" s="26">
        <f t="shared" si="18"/>
        <v>0.90909090909090906</v>
      </c>
      <c r="I812" s="26">
        <v>0</v>
      </c>
      <c r="J812" s="26" t="s">
        <v>359</v>
      </c>
      <c r="K812" s="41">
        <v>0.1</v>
      </c>
      <c r="L812" s="26">
        <f>I812*[2]Secteurs!M82</f>
        <v>0</v>
      </c>
      <c r="M812" s="26"/>
      <c r="N812" s="26">
        <f t="shared" si="20"/>
        <v>0</v>
      </c>
    </row>
    <row r="813" spans="1:14" x14ac:dyDescent="0.25">
      <c r="A813" s="29" t="s">
        <v>98</v>
      </c>
      <c r="B813" s="29" t="s">
        <v>347</v>
      </c>
      <c r="C813" s="37">
        <f t="shared" si="19"/>
        <v>377.18181818181819</v>
      </c>
      <c r="D813" s="26" t="s">
        <v>403</v>
      </c>
      <c r="E813" s="26" t="s">
        <v>360</v>
      </c>
      <c r="F813" s="26">
        <v>2021</v>
      </c>
      <c r="G813" s="26" t="s">
        <v>389</v>
      </c>
      <c r="H813" s="26">
        <f t="shared" si="18"/>
        <v>0.90909090909090906</v>
      </c>
      <c r="I813" s="26">
        <f>414900</f>
        <v>414900</v>
      </c>
      <c r="J813" s="26" t="s">
        <v>359</v>
      </c>
      <c r="K813" s="41">
        <v>0.1</v>
      </c>
      <c r="L813" s="26">
        <f>I813*[2]Secteurs!M83</f>
        <v>883737</v>
      </c>
      <c r="M813" s="26"/>
      <c r="N813" s="26">
        <f t="shared" si="20"/>
        <v>377181.81818181818</v>
      </c>
    </row>
    <row r="814" spans="1:14" x14ac:dyDescent="0.25">
      <c r="A814" s="29" t="s">
        <v>99</v>
      </c>
      <c r="B814" s="29" t="s">
        <v>347</v>
      </c>
      <c r="C814" s="37">
        <f t="shared" si="19"/>
        <v>0</v>
      </c>
      <c r="D814" s="26" t="s">
        <v>403</v>
      </c>
      <c r="E814" s="26" t="s">
        <v>360</v>
      </c>
      <c r="F814" s="26"/>
      <c r="G814" s="26" t="s">
        <v>389</v>
      </c>
      <c r="H814" s="26">
        <f t="shared" si="18"/>
        <v>0.90909090909090906</v>
      </c>
      <c r="I814" s="26">
        <v>0</v>
      </c>
      <c r="J814" s="26" t="s">
        <v>359</v>
      </c>
      <c r="K814" s="41">
        <v>0.1</v>
      </c>
      <c r="L814" s="26">
        <f>I814*[2]Secteurs!M82</f>
        <v>0</v>
      </c>
      <c r="M814" s="26"/>
      <c r="N814" s="26">
        <f t="shared" si="20"/>
        <v>0</v>
      </c>
    </row>
    <row r="815" spans="1:14" x14ac:dyDescent="0.25">
      <c r="A815" s="29" t="s">
        <v>104</v>
      </c>
      <c r="B815" s="29" t="s">
        <v>275</v>
      </c>
      <c r="C815" s="37">
        <f t="shared" si="19"/>
        <v>1696.17</v>
      </c>
      <c r="D815" s="26" t="s">
        <v>403</v>
      </c>
      <c r="E815" s="26" t="s">
        <v>352</v>
      </c>
      <c r="F815" s="26"/>
      <c r="G815" s="26" t="s">
        <v>387</v>
      </c>
      <c r="H815" s="26">
        <v>1</v>
      </c>
      <c r="I815" s="26">
        <f>I888</f>
        <v>1696170</v>
      </c>
      <c r="J815" s="26" t="s">
        <v>359</v>
      </c>
      <c r="K815" s="43">
        <v>0</v>
      </c>
      <c r="L815" s="26">
        <f>I815*[2]Secteurs!M79</f>
        <v>1865787.0000000002</v>
      </c>
      <c r="M815" s="26"/>
      <c r="N815" s="26">
        <f t="shared" si="20"/>
        <v>1696170</v>
      </c>
    </row>
    <row r="816" spans="1:14" x14ac:dyDescent="0.25">
      <c r="A816" s="29" t="s">
        <v>117</v>
      </c>
      <c r="B816" s="29" t="s">
        <v>181</v>
      </c>
      <c r="C816" s="37">
        <f t="shared" si="19"/>
        <v>1362.5996666666667</v>
      </c>
      <c r="D816" s="26" t="s">
        <v>403</v>
      </c>
      <c r="E816" s="26" t="s">
        <v>360</v>
      </c>
      <c r="F816" s="26">
        <v>2021</v>
      </c>
      <c r="G816" s="26" t="s">
        <v>387</v>
      </c>
      <c r="H816" s="26">
        <f>1/(1+K816)</f>
        <v>0.83333333333333337</v>
      </c>
      <c r="I816" s="26">
        <v>1635119.6</v>
      </c>
      <c r="J816" s="26" t="s">
        <v>359</v>
      </c>
      <c r="K816" s="41">
        <v>0.2</v>
      </c>
      <c r="L816" s="26">
        <f>I816*[2]Secteurs!M$79</f>
        <v>1798631.5600000003</v>
      </c>
      <c r="M816" s="26"/>
      <c r="N816" s="26">
        <f t="shared" si="20"/>
        <v>1362599.6666666667</v>
      </c>
    </row>
    <row r="817" spans="1:14" x14ac:dyDescent="0.25">
      <c r="A817" s="29" t="s">
        <v>117</v>
      </c>
      <c r="B817" s="26" t="s">
        <v>271</v>
      </c>
      <c r="C817" s="37">
        <f t="shared" si="19"/>
        <v>381.25660589483817</v>
      </c>
      <c r="D817" s="26" t="s">
        <v>403</v>
      </c>
      <c r="E817" s="26" t="s">
        <v>352</v>
      </c>
      <c r="F817" s="26"/>
      <c r="G817" s="26" t="s">
        <v>387</v>
      </c>
      <c r="H817" s="26">
        <v>1</v>
      </c>
      <c r="I817" s="26">
        <f>(N878+N882+N884+N889+N900+N903+N905+N907-N816-N819-N820)*[2]Produits!$M$15</f>
        <v>381256.60589483817</v>
      </c>
      <c r="J817" s="26" t="s">
        <v>359</v>
      </c>
      <c r="K817" s="41">
        <v>0.2</v>
      </c>
      <c r="L817" s="26">
        <f>I817*[2]Secteurs!M$79</f>
        <v>419382.26648432203</v>
      </c>
      <c r="M817" s="26"/>
      <c r="N817" s="26">
        <f t="shared" si="20"/>
        <v>381256.60589483817</v>
      </c>
    </row>
    <row r="818" spans="1:14" x14ac:dyDescent="0.25">
      <c r="A818" s="29" t="s">
        <v>117</v>
      </c>
      <c r="B818" s="29" t="s">
        <v>275</v>
      </c>
      <c r="C818" s="37">
        <f t="shared" si="19"/>
        <v>2551.4865163731479</v>
      </c>
      <c r="D818" s="26" t="s">
        <v>403</v>
      </c>
      <c r="E818" s="26" t="s">
        <v>352</v>
      </c>
      <c r="F818" s="26"/>
      <c r="G818" s="26" t="s">
        <v>387</v>
      </c>
      <c r="H818" s="26">
        <v>1</v>
      </c>
      <c r="I818" s="26">
        <f>(N878+N882+N884+N889+N900+N903+N905+N907-N816-N819-N820)*[2]Produits!$M$16</f>
        <v>2551486.5163731477</v>
      </c>
      <c r="J818" s="26" t="s">
        <v>359</v>
      </c>
      <c r="K818" s="41">
        <v>0.2</v>
      </c>
      <c r="L818" s="26">
        <f>I818*[2]Secteurs!M$79</f>
        <v>2806635.1680104625</v>
      </c>
      <c r="M818" s="26"/>
      <c r="N818" s="26">
        <f t="shared" si="20"/>
        <v>2551486.5163731477</v>
      </c>
    </row>
    <row r="819" spans="1:14" x14ac:dyDescent="0.25">
      <c r="A819" s="29" t="s">
        <v>117</v>
      </c>
      <c r="B819" s="29" t="s">
        <v>276</v>
      </c>
      <c r="C819" s="37">
        <f t="shared" si="19"/>
        <v>1500</v>
      </c>
      <c r="D819" s="26" t="s">
        <v>403</v>
      </c>
      <c r="E819" s="26" t="s">
        <v>352</v>
      </c>
      <c r="F819" s="26"/>
      <c r="G819" s="26" t="str" cm="1">
        <f t="array" ref="G819">_xlfn.XLOOKUP(A819&amp;B819,[3]Données!$A:$A&amp;[3]Données!$B:$B,[3]Données!$F:$F)</f>
        <v>Consommation</v>
      </c>
      <c r="H819" s="26">
        <f>1/(1+K819)</f>
        <v>0.83333333333333337</v>
      </c>
      <c r="I819" s="26">
        <f>I901</f>
        <v>1800000</v>
      </c>
      <c r="J819" s="26" t="s">
        <v>359</v>
      </c>
      <c r="K819" s="41">
        <v>0.2</v>
      </c>
      <c r="L819" s="26">
        <f>I819*[2]Secteurs!M$79</f>
        <v>1980000.0000000002</v>
      </c>
      <c r="M819" s="26" t="s">
        <v>391</v>
      </c>
      <c r="N819" s="26">
        <f t="shared" si="20"/>
        <v>1500000</v>
      </c>
    </row>
    <row r="820" spans="1:14" x14ac:dyDescent="0.25">
      <c r="A820" s="29" t="s">
        <v>117</v>
      </c>
      <c r="B820" s="29" t="s">
        <v>289</v>
      </c>
      <c r="C820" s="37">
        <f t="shared" si="19"/>
        <v>853.26666666666677</v>
      </c>
      <c r="D820" s="26" t="s">
        <v>403</v>
      </c>
      <c r="E820" s="26" t="s">
        <v>358</v>
      </c>
      <c r="F820" s="26">
        <v>2021</v>
      </c>
      <c r="G820" s="26" t="str" cm="1">
        <f t="array" ref="G820">_xlfn.XLOOKUP(A820&amp;B820,[3]Données!$A:$A&amp;[3]Données!$B:$B,[3]Données!$F:$F)</f>
        <v>Consommation</v>
      </c>
      <c r="H820" s="26">
        <f>1/(1+K820)</f>
        <v>0.83333333333333337</v>
      </c>
      <c r="I820" s="26">
        <v>1023920.0000000001</v>
      </c>
      <c r="J820" s="26" t="s">
        <v>359</v>
      </c>
      <c r="K820" s="41">
        <v>0.2</v>
      </c>
      <c r="L820" s="26">
        <f>I820*[2]Secteurs!M$79</f>
        <v>1126312.0000000002</v>
      </c>
      <c r="M820" s="26"/>
      <c r="N820" s="26">
        <f t="shared" si="20"/>
        <v>853266.66666666674</v>
      </c>
    </row>
    <row r="821" spans="1:14" x14ac:dyDescent="0.25">
      <c r="A821" s="29" t="s">
        <v>135</v>
      </c>
      <c r="B821" s="29" t="s">
        <v>106</v>
      </c>
      <c r="C821" s="37">
        <f t="shared" si="19"/>
        <v>1510.5651308411216</v>
      </c>
      <c r="D821" s="26" t="s">
        <v>403</v>
      </c>
      <c r="E821" s="26" t="s">
        <v>352</v>
      </c>
      <c r="F821" s="26"/>
      <c r="G821" s="26" t="str" cm="1">
        <f t="array" ref="G821">_xlfn.XLOOKUP(A821&amp;B821,[3]Données!$A:$A&amp;[3]Données!$B:$B,[3]Données!$F:$F)</f>
        <v>Consommation</v>
      </c>
      <c r="H821" s="26">
        <f>1/(1+K821)</f>
        <v>0.93457943925233644</v>
      </c>
      <c r="I821" s="26">
        <f>I899*[2]Meubles!$C$6</f>
        <v>1616304.69</v>
      </c>
      <c r="J821" s="26" t="s">
        <v>359</v>
      </c>
      <c r="K821" s="41">
        <v>7.0000000000000007E-2</v>
      </c>
      <c r="L821" s="26">
        <f>N821/[2]Panneaux!B$21</f>
        <v>2671202.7070576861</v>
      </c>
      <c r="M821" s="26"/>
      <c r="N821" s="26">
        <f t="shared" si="20"/>
        <v>1510565.1308411215</v>
      </c>
    </row>
    <row r="822" spans="1:14" x14ac:dyDescent="0.25">
      <c r="A822" s="29" t="s">
        <v>135</v>
      </c>
      <c r="B822" s="29" t="s">
        <v>185</v>
      </c>
      <c r="C822" s="37">
        <f t="shared" si="19"/>
        <v>527.29359883670872</v>
      </c>
      <c r="D822" s="26" t="s">
        <v>403</v>
      </c>
      <c r="E822" s="26" t="s">
        <v>363</v>
      </c>
      <c r="F822" s="26"/>
      <c r="G822" s="26" t="str" cm="1">
        <f t="array" ref="G822">_xlfn.XLOOKUP(A822&amp;B822,[3]Données!$A:$A&amp;[3]Données!$B:$B,[3]Données!$F:$F)</f>
        <v>Consommation</v>
      </c>
      <c r="H822" s="26">
        <v>1</v>
      </c>
      <c r="I822" s="26">
        <f>(N908+N936-N960)*[2]Panneaux!$I$14</f>
        <v>527293.5988367087</v>
      </c>
      <c r="J822" s="26" t="s">
        <v>359</v>
      </c>
      <c r="K822" s="41">
        <v>7.0000000000000007E-2</v>
      </c>
      <c r="L822" s="26">
        <f>N822/[2]Panneaux!B$21</f>
        <v>932437.8405600508</v>
      </c>
      <c r="M822" s="26"/>
      <c r="N822" s="26">
        <f t="shared" si="20"/>
        <v>527293.5988367087</v>
      </c>
    </row>
    <row r="823" spans="1:14" x14ac:dyDescent="0.25">
      <c r="A823" s="29" t="s">
        <v>135</v>
      </c>
      <c r="B823" s="29" t="s">
        <v>265</v>
      </c>
      <c r="C823" s="37">
        <f t="shared" si="19"/>
        <v>197.73509956376571</v>
      </c>
      <c r="D823" s="26" t="s">
        <v>403</v>
      </c>
      <c r="E823" s="26" t="s">
        <v>363</v>
      </c>
      <c r="F823" s="26"/>
      <c r="G823" s="26" t="str" cm="1">
        <f t="array" ref="G823">_xlfn.XLOOKUP(A823&amp;B823,[3]Données!$A:$A&amp;[3]Données!$B:$B,[3]Données!$F:$F)</f>
        <v>Consommation</v>
      </c>
      <c r="H823" s="26">
        <v>1</v>
      </c>
      <c r="I823" s="26">
        <f>(N908+N936-N960)*[2]Panneaux!$I$17</f>
        <v>197735.09956376572</v>
      </c>
      <c r="J823" s="26" t="s">
        <v>359</v>
      </c>
      <c r="K823" s="41">
        <v>7.0000000000000007E-2</v>
      </c>
      <c r="L823" s="26">
        <f>N823/[2]Panneaux!B$21</f>
        <v>349664.19021001895</v>
      </c>
      <c r="M823" s="26"/>
      <c r="N823" s="26">
        <f t="shared" si="20"/>
        <v>197735.09956376572</v>
      </c>
    </row>
    <row r="824" spans="1:14" x14ac:dyDescent="0.25">
      <c r="A824" s="29" t="s">
        <v>137</v>
      </c>
      <c r="B824" s="29" t="s">
        <v>106</v>
      </c>
      <c r="C824" s="37">
        <f t="shared" si="19"/>
        <v>233.39016509433958</v>
      </c>
      <c r="D824" s="26" t="s">
        <v>403</v>
      </c>
      <c r="E824" s="26" t="s">
        <v>352</v>
      </c>
      <c r="F824" s="26"/>
      <c r="G824" s="26" t="s">
        <v>387</v>
      </c>
      <c r="H824" s="26">
        <f>1/(1+K824)</f>
        <v>0.94339622641509424</v>
      </c>
      <c r="I824" s="26">
        <f>[2]Meubles!$C$5*I899/2</f>
        <v>247393.57499999998</v>
      </c>
      <c r="J824" s="26" t="s">
        <v>359</v>
      </c>
      <c r="K824" s="41">
        <v>0.06</v>
      </c>
      <c r="L824" s="26">
        <f>N824/[2]Panneaux!E$21</f>
        <v>366102.21975582681</v>
      </c>
      <c r="M824" s="26" t="s">
        <v>392</v>
      </c>
      <c r="N824" s="26">
        <f t="shared" si="20"/>
        <v>233390.16509433958</v>
      </c>
    </row>
    <row r="825" spans="1:14" x14ac:dyDescent="0.25">
      <c r="A825" s="29" t="s">
        <v>137</v>
      </c>
      <c r="B825" s="29" t="s">
        <v>185</v>
      </c>
      <c r="C825" s="37">
        <f t="shared" si="19"/>
        <v>201.85173125</v>
      </c>
      <c r="D825" s="26" t="s">
        <v>403</v>
      </c>
      <c r="E825" s="26" t="s">
        <v>363</v>
      </c>
      <c r="F825" s="26"/>
      <c r="G825" s="26" t="s">
        <v>387</v>
      </c>
      <c r="H825" s="26">
        <v>1</v>
      </c>
      <c r="I825" s="26">
        <f>(N909+N937-N961)*[2]Panneaux!$K$14</f>
        <v>201851.73125000001</v>
      </c>
      <c r="J825" s="26" t="s">
        <v>359</v>
      </c>
      <c r="K825" s="41">
        <v>0.06</v>
      </c>
      <c r="L825" s="26">
        <f>N825/[2]Panneaux!E$21</f>
        <v>316630.16666666669</v>
      </c>
      <c r="M825" s="26"/>
      <c r="N825" s="26">
        <f t="shared" si="20"/>
        <v>201851.73125000001</v>
      </c>
    </row>
    <row r="826" spans="1:14" x14ac:dyDescent="0.25">
      <c r="A826" s="29" t="s">
        <v>137</v>
      </c>
      <c r="B826" s="29" t="s">
        <v>265</v>
      </c>
      <c r="C826" s="37">
        <f t="shared" si="19"/>
        <v>27.948701249999999</v>
      </c>
      <c r="D826" s="26" t="s">
        <v>403</v>
      </c>
      <c r="E826" s="26" t="s">
        <v>363</v>
      </c>
      <c r="F826" s="26"/>
      <c r="G826" s="26" t="s">
        <v>387</v>
      </c>
      <c r="H826" s="26">
        <v>1</v>
      </c>
      <c r="I826" s="26">
        <f>(N909+N937-N961)*[2]Panneaux!$K$17</f>
        <v>27948.701249999998</v>
      </c>
      <c r="J826" s="26"/>
      <c r="K826" s="41">
        <v>0.06</v>
      </c>
      <c r="L826" s="26">
        <f>N826/[2]Panneaux!E$21</f>
        <v>43841.1</v>
      </c>
      <c r="M826" s="26"/>
      <c r="N826" s="26">
        <f t="shared" si="20"/>
        <v>27948.701249999998</v>
      </c>
    </row>
    <row r="827" spans="1:14" x14ac:dyDescent="0.25">
      <c r="A827" s="29" t="s">
        <v>138</v>
      </c>
      <c r="B827" s="29" t="s">
        <v>106</v>
      </c>
      <c r="C827" s="37">
        <f t="shared" si="19"/>
        <v>233.39016509433958</v>
      </c>
      <c r="D827" s="26" t="s">
        <v>403</v>
      </c>
      <c r="E827" s="26" t="s">
        <v>352</v>
      </c>
      <c r="F827" s="26"/>
      <c r="G827" s="26" t="s">
        <v>387</v>
      </c>
      <c r="H827" s="26">
        <f>1/(1+K827)</f>
        <v>0.94339622641509424</v>
      </c>
      <c r="I827" s="26">
        <f>I899*[2]Meubles!$C$5/2</f>
        <v>247393.57499999998</v>
      </c>
      <c r="J827" s="26" t="s">
        <v>359</v>
      </c>
      <c r="K827" s="41">
        <v>0.06</v>
      </c>
      <c r="L827" s="26">
        <f>N827/[2]Panneaux!E$21</f>
        <v>366102.21975582681</v>
      </c>
      <c r="M827" s="26"/>
      <c r="N827" s="26">
        <f t="shared" si="20"/>
        <v>233390.16509433958</v>
      </c>
    </row>
    <row r="828" spans="1:14" x14ac:dyDescent="0.25">
      <c r="A828" s="29" t="s">
        <v>138</v>
      </c>
      <c r="B828" s="29" t="s">
        <v>185</v>
      </c>
      <c r="C828" s="37">
        <f t="shared" si="19"/>
        <v>201.85173125</v>
      </c>
      <c r="D828" s="26" t="s">
        <v>403</v>
      </c>
      <c r="E828" s="26" t="s">
        <v>363</v>
      </c>
      <c r="F828" s="26"/>
      <c r="G828" s="26" t="s">
        <v>387</v>
      </c>
      <c r="H828" s="26">
        <v>1</v>
      </c>
      <c r="I828" s="26">
        <f>(N910+N938-N962)*[2]Panneaux!$K$14</f>
        <v>201851.73125000001</v>
      </c>
      <c r="J828" s="26" t="s">
        <v>359</v>
      </c>
      <c r="K828" s="41">
        <v>0.06</v>
      </c>
      <c r="L828" s="26">
        <f>N828/[2]Panneaux!E$21</f>
        <v>316630.16666666669</v>
      </c>
      <c r="M828" s="26"/>
      <c r="N828" s="26">
        <f t="shared" si="20"/>
        <v>201851.73125000001</v>
      </c>
    </row>
    <row r="829" spans="1:14" x14ac:dyDescent="0.25">
      <c r="A829" s="29" t="s">
        <v>138</v>
      </c>
      <c r="B829" s="29" t="s">
        <v>265</v>
      </c>
      <c r="C829" s="37">
        <f t="shared" si="19"/>
        <v>27.948701249999999</v>
      </c>
      <c r="D829" s="26" t="s">
        <v>403</v>
      </c>
      <c r="E829" s="26" t="s">
        <v>363</v>
      </c>
      <c r="F829" s="26"/>
      <c r="G829" s="26" t="s">
        <v>387</v>
      </c>
      <c r="H829" s="26">
        <v>1</v>
      </c>
      <c r="I829" s="26">
        <f>(N910+N938-N962)*[2]Panneaux!$K$17</f>
        <v>27948.701249999998</v>
      </c>
      <c r="J829" s="26" t="s">
        <v>359</v>
      </c>
      <c r="K829" s="41">
        <v>0.06</v>
      </c>
      <c r="L829" s="26">
        <f>N829/[2]Panneaux!E$21</f>
        <v>43841.1</v>
      </c>
      <c r="M829" s="26"/>
      <c r="N829" s="26">
        <f t="shared" si="20"/>
        <v>27948.701249999998</v>
      </c>
    </row>
    <row r="830" spans="1:14" x14ac:dyDescent="0.25">
      <c r="A830" s="29" t="s">
        <v>140</v>
      </c>
      <c r="B830" s="29" t="s">
        <v>185</v>
      </c>
      <c r="C830" s="37">
        <f t="shared" si="19"/>
        <v>31.254999999999999</v>
      </c>
      <c r="D830" s="26" t="s">
        <v>403</v>
      </c>
      <c r="E830" s="26" t="s">
        <v>352</v>
      </c>
      <c r="F830" s="26"/>
      <c r="G830" s="26" t="s">
        <v>387</v>
      </c>
      <c r="H830" s="26">
        <f>[2]Panneaux!D21</f>
        <v>0.89300000000000002</v>
      </c>
      <c r="I830" s="26">
        <f>I911</f>
        <v>35000</v>
      </c>
      <c r="J830" s="26" t="s">
        <v>353</v>
      </c>
      <c r="K830" s="41">
        <v>0.06</v>
      </c>
      <c r="L830" s="26">
        <f>I830</f>
        <v>35000</v>
      </c>
      <c r="M830" s="26" t="s">
        <v>393</v>
      </c>
      <c r="N830" s="26">
        <f t="shared" si="20"/>
        <v>31255</v>
      </c>
    </row>
    <row r="831" spans="1:14" x14ac:dyDescent="0.25">
      <c r="A831" s="29" t="s">
        <v>141</v>
      </c>
      <c r="B831" s="29" t="s">
        <v>185</v>
      </c>
      <c r="C831" s="37">
        <f t="shared" si="19"/>
        <v>31.254999999999999</v>
      </c>
      <c r="D831" s="26" t="s">
        <v>403</v>
      </c>
      <c r="E831" s="26" t="s">
        <v>352</v>
      </c>
      <c r="F831" s="26"/>
      <c r="G831" s="26" t="s">
        <v>387</v>
      </c>
      <c r="H831" s="26">
        <f>[2]Panneaux!D21</f>
        <v>0.89300000000000002</v>
      </c>
      <c r="I831" s="26">
        <f>I912</f>
        <v>35000</v>
      </c>
      <c r="J831" s="26" t="s">
        <v>353</v>
      </c>
      <c r="K831" s="41">
        <v>0.06</v>
      </c>
      <c r="L831" s="26">
        <f>I831</f>
        <v>35000</v>
      </c>
      <c r="M831" s="26" t="s">
        <v>394</v>
      </c>
      <c r="N831" s="26">
        <f t="shared" si="20"/>
        <v>31255</v>
      </c>
    </row>
    <row r="832" spans="1:14" x14ac:dyDescent="0.25">
      <c r="A832" s="29" t="s">
        <v>142</v>
      </c>
      <c r="B832" s="29" t="s">
        <v>168</v>
      </c>
      <c r="C832" s="37">
        <f t="shared" si="19"/>
        <v>9.6623999999999999</v>
      </c>
      <c r="D832" s="26" t="s">
        <v>403</v>
      </c>
      <c r="E832" s="26" t="s">
        <v>361</v>
      </c>
      <c r="F832" s="26">
        <v>2019</v>
      </c>
      <c r="G832" s="26" t="str" cm="1">
        <f t="array" ref="G832">_xlfn.XLOOKUP(A832&amp;B832,[3]Données!$A:$A&amp;[3]Données!$B:$B,[3]Données!$F:$F)</f>
        <v>Consommation</v>
      </c>
      <c r="H832" s="26">
        <f>[2]Panneaux!C21</f>
        <v>0.53679999999999994</v>
      </c>
      <c r="I832" s="26">
        <v>18000</v>
      </c>
      <c r="J832" s="26" t="s">
        <v>353</v>
      </c>
      <c r="K832" s="41">
        <v>7.0000000000000007E-2</v>
      </c>
      <c r="L832" s="26">
        <f>I832</f>
        <v>18000</v>
      </c>
      <c r="M832" s="26"/>
      <c r="N832" s="26">
        <f t="shared" si="20"/>
        <v>9662.4</v>
      </c>
    </row>
    <row r="833" spans="1:14" x14ac:dyDescent="0.25">
      <c r="A833" s="29" t="s">
        <v>142</v>
      </c>
      <c r="B833" s="29" t="s">
        <v>185</v>
      </c>
      <c r="C833" s="37">
        <f t="shared" si="19"/>
        <v>219.80901218117137</v>
      </c>
      <c r="D833" s="26" t="s">
        <v>403</v>
      </c>
      <c r="E833" s="26" t="s">
        <v>363</v>
      </c>
      <c r="F833" s="26"/>
      <c r="G833" s="26" t="str" cm="1">
        <f t="array" ref="G833">_xlfn.XLOOKUP(A833&amp;B833,[3]Données!$A:$A&amp;[3]Données!$B:$B,[3]Données!$F:$F)</f>
        <v>Consommation</v>
      </c>
      <c r="H833" s="26">
        <v>1</v>
      </c>
      <c r="I833" s="26">
        <f>(N913+N941-N965)*[2]Panneaux!$J$14</f>
        <v>219809.01218117136</v>
      </c>
      <c r="J833" s="26" t="s">
        <v>359</v>
      </c>
      <c r="K833" s="41">
        <v>0</v>
      </c>
      <c r="L833" s="26">
        <f>N833/[2]Panneaux!C21</f>
        <v>409480.27604540123</v>
      </c>
      <c r="M833" s="26"/>
      <c r="N833" s="26">
        <f t="shared" si="20"/>
        <v>219809.01218117136</v>
      </c>
    </row>
    <row r="834" spans="1:14" x14ac:dyDescent="0.25">
      <c r="A834" s="29" t="s">
        <v>142</v>
      </c>
      <c r="B834" s="29" t="s">
        <v>265</v>
      </c>
      <c r="C834" s="37">
        <f t="shared" si="19"/>
        <v>14.653934145411425</v>
      </c>
      <c r="D834" s="26" t="s">
        <v>403</v>
      </c>
      <c r="E834" s="26" t="s">
        <v>363</v>
      </c>
      <c r="F834" s="26"/>
      <c r="G834" s="26" t="str" cm="1">
        <f t="array" ref="G834">_xlfn.XLOOKUP(A834&amp;B834,[3]Données!$A:$A&amp;[3]Données!$B:$B,[3]Données!$F:$F)</f>
        <v>Consommation</v>
      </c>
      <c r="H834" s="26">
        <v>1</v>
      </c>
      <c r="I834" s="26">
        <f>(N913+N941-N965)*[2]Panneaux!$J$17</f>
        <v>14653.934145411426</v>
      </c>
      <c r="J834" s="26" t="s">
        <v>359</v>
      </c>
      <c r="K834" s="41">
        <v>0</v>
      </c>
      <c r="L834" s="26">
        <f>N834/[2]Panneaux!C21</f>
        <v>27298.68506969342</v>
      </c>
      <c r="M834" s="26"/>
      <c r="N834" s="26">
        <f t="shared" si="20"/>
        <v>14653.934145411426</v>
      </c>
    </row>
    <row r="835" spans="1:14" x14ac:dyDescent="0.25">
      <c r="A835" s="29" t="s">
        <v>143</v>
      </c>
      <c r="B835" s="29" t="s">
        <v>287</v>
      </c>
      <c r="C835" s="37">
        <f t="shared" si="19"/>
        <v>102.41285394973792</v>
      </c>
      <c r="D835" s="26" t="s">
        <v>403</v>
      </c>
      <c r="E835" s="26" t="s">
        <v>352</v>
      </c>
      <c r="F835" s="26"/>
      <c r="G835" s="26" t="str" cm="1">
        <f t="array" ref="G835">_xlfn.XLOOKUP(A835&amp;B835,[3]Données!$A:$A&amp;[3]Données!$B:$B,[3]Données!$F:$F)</f>
        <v>Consommation</v>
      </c>
      <c r="H835" s="26">
        <f>[2]Bois!G17/1000</f>
        <v>0.41900928994096648</v>
      </c>
      <c r="I835" s="26">
        <f>I906-I836</f>
        <v>244416.66666666674</v>
      </c>
      <c r="J835" s="26" t="s">
        <v>353</v>
      </c>
      <c r="K835" s="41">
        <v>0.1</v>
      </c>
      <c r="L835" s="26">
        <f>I835</f>
        <v>244416.66666666674</v>
      </c>
      <c r="M835" s="26"/>
      <c r="N835" s="26">
        <f t="shared" si="20"/>
        <v>102412.85394973792</v>
      </c>
    </row>
    <row r="836" spans="1:14" x14ac:dyDescent="0.25">
      <c r="A836" s="29" t="s">
        <v>143</v>
      </c>
      <c r="B836" s="29" t="s">
        <v>167</v>
      </c>
      <c r="C836" s="37">
        <f t="shared" si="19"/>
        <v>174.90494531249996</v>
      </c>
      <c r="D836" s="26" t="s">
        <v>403</v>
      </c>
      <c r="E836" s="26" t="s">
        <v>361</v>
      </c>
      <c r="F836" s="26">
        <v>2019</v>
      </c>
      <c r="G836" s="26" t="s">
        <v>387</v>
      </c>
      <c r="H836" s="26">
        <f>[2]Bois!G7/1000</f>
        <v>0.3746651785714285</v>
      </c>
      <c r="I836" s="26">
        <v>466830</v>
      </c>
      <c r="J836" s="26" t="s">
        <v>353</v>
      </c>
      <c r="K836" s="41">
        <v>0.1</v>
      </c>
      <c r="L836" s="26">
        <f>I836</f>
        <v>466830</v>
      </c>
      <c r="M836" s="26"/>
      <c r="N836" s="26">
        <f t="shared" si="20"/>
        <v>174904.94531249997</v>
      </c>
    </row>
    <row r="837" spans="1:14" x14ac:dyDescent="0.25">
      <c r="A837" s="29" t="s">
        <v>144</v>
      </c>
      <c r="B837" s="29" t="s">
        <v>167</v>
      </c>
      <c r="C837" s="37">
        <f t="shared" si="19"/>
        <v>0</v>
      </c>
      <c r="D837" s="26" t="s">
        <v>403</v>
      </c>
      <c r="E837" s="26"/>
      <c r="F837" s="26"/>
      <c r="G837" s="26" t="str" cm="1">
        <f t="array" ref="G837">_xlfn.XLOOKUP(A837&amp;B837,[3]Données!$A:$A&amp;[3]Données!$B:$B,[3]Données!$F:$F)</f>
        <v>Consommation</v>
      </c>
      <c r="H837" s="26">
        <f>[2]Panneaux!F5*1/(1+K837)</f>
        <v>0.7727272727272726</v>
      </c>
      <c r="I837" s="26">
        <v>0</v>
      </c>
      <c r="J837" s="26" t="s">
        <v>359</v>
      </c>
      <c r="K837" s="41">
        <v>0.1</v>
      </c>
      <c r="L837" s="26">
        <f>I837*1000/[2]Bois!G42</f>
        <v>0</v>
      </c>
      <c r="M837" s="26"/>
      <c r="N837" s="26">
        <f t="shared" si="20"/>
        <v>0</v>
      </c>
    </row>
    <row r="838" spans="1:14" x14ac:dyDescent="0.25">
      <c r="A838" s="29" t="s">
        <v>144</v>
      </c>
      <c r="B838" s="29" t="s">
        <v>168</v>
      </c>
      <c r="C838" s="37">
        <f t="shared" si="19"/>
        <v>14.025</v>
      </c>
      <c r="D838" s="26" t="s">
        <v>403</v>
      </c>
      <c r="E838" s="26" t="s">
        <v>361</v>
      </c>
      <c r="F838" s="26">
        <v>2019</v>
      </c>
      <c r="G838" s="26" t="str" cm="1">
        <f t="array" ref="G838">_xlfn.XLOOKUP(A838&amp;B838,[3]Données!$A:$A&amp;[3]Données!$B:$B,[3]Données!$F:$F)</f>
        <v>Consommation</v>
      </c>
      <c r="H838" s="26">
        <f>[2]Panneaux!B8/1000*[2]Panneaux!F5*1/(1+K838)</f>
        <v>0.42499999999999999</v>
      </c>
      <c r="I838" s="26">
        <v>33000</v>
      </c>
      <c r="J838" s="26" t="s">
        <v>353</v>
      </c>
      <c r="K838" s="41">
        <v>0.1</v>
      </c>
      <c r="L838" s="26">
        <f>I838</f>
        <v>33000</v>
      </c>
      <c r="M838" s="26"/>
      <c r="N838" s="26">
        <f t="shared" si="20"/>
        <v>14025</v>
      </c>
    </row>
    <row r="839" spans="1:14" x14ac:dyDescent="0.25">
      <c r="A839" s="29" t="s">
        <v>144</v>
      </c>
      <c r="B839" s="29" t="s">
        <v>106</v>
      </c>
      <c r="C839" s="37">
        <f t="shared" si="19"/>
        <v>75.545392045454548</v>
      </c>
      <c r="D839" s="26" t="s">
        <v>403</v>
      </c>
      <c r="E839" s="26" t="s">
        <v>364</v>
      </c>
      <c r="F839" s="26"/>
      <c r="G839" s="26" t="str" cm="1">
        <f t="array" ref="G839">_xlfn.XLOOKUP(A839&amp;B839,[3]Données!$A:$A&amp;[3]Données!$B:$B,[3]Données!$F:$F)</f>
        <v>Consommation</v>
      </c>
      <c r="H839" s="26">
        <v>1</v>
      </c>
      <c r="I839" s="26">
        <f>[2]Panneaux!$I$24*(N904+N943-N967)</f>
        <v>75545.392045454544</v>
      </c>
      <c r="J839" s="26" t="s">
        <v>359</v>
      </c>
      <c r="K839" s="41">
        <v>0.1</v>
      </c>
      <c r="L839" s="26">
        <f>I839/[2]Panneaux!B8*1000</f>
        <v>137355.25826446281</v>
      </c>
      <c r="M839" s="26"/>
      <c r="N839" s="26">
        <f t="shared" si="20"/>
        <v>75545.392045454544</v>
      </c>
    </row>
    <row r="840" spans="1:14" x14ac:dyDescent="0.25">
      <c r="A840" s="29" t="s">
        <v>144</v>
      </c>
      <c r="B840" s="29" t="s">
        <v>185</v>
      </c>
      <c r="C840" s="37">
        <f t="shared" ref="C840:C871" si="21">N840/1000</f>
        <v>120.87262727272727</v>
      </c>
      <c r="D840" s="26" t="s">
        <v>403</v>
      </c>
      <c r="E840" s="26" t="s">
        <v>364</v>
      </c>
      <c r="F840" s="26"/>
      <c r="G840" s="26" t="str" cm="1">
        <f t="array" ref="G840">_xlfn.XLOOKUP(A840&amp;B840,[3]Données!$A:$A&amp;[3]Données!$B:$B,[3]Données!$F:$F)</f>
        <v>Consommation</v>
      </c>
      <c r="H840" s="26">
        <v>1</v>
      </c>
      <c r="I840" s="26">
        <f>[2]Panneaux!$I$22*(N904+N943-N967)</f>
        <v>120872.62727272727</v>
      </c>
      <c r="J840" s="26" t="s">
        <v>359</v>
      </c>
      <c r="K840" s="41">
        <v>0.1</v>
      </c>
      <c r="L840" s="26">
        <f>I840/[2]Panneaux!B8*1000</f>
        <v>219768.41322314049</v>
      </c>
      <c r="M840" s="26"/>
      <c r="N840" s="26">
        <f t="shared" ref="N840:N863" si="22">H840*I840</f>
        <v>120872.62727272727</v>
      </c>
    </row>
    <row r="841" spans="1:14" x14ac:dyDescent="0.25">
      <c r="A841" s="29" t="s">
        <v>144</v>
      </c>
      <c r="B841" s="29" t="s">
        <v>265</v>
      </c>
      <c r="C841" s="37">
        <f t="shared" si="21"/>
        <v>75.545392045454548</v>
      </c>
      <c r="D841" s="26" t="s">
        <v>403</v>
      </c>
      <c r="E841" s="26" t="s">
        <v>364</v>
      </c>
      <c r="F841" s="26"/>
      <c r="G841" s="26" t="str" cm="1">
        <f t="array" ref="G841">_xlfn.XLOOKUP(A841&amp;B841,[3]Données!$A:$A&amp;[3]Données!$B:$B,[3]Données!$F:$F)</f>
        <v>Consommation</v>
      </c>
      <c r="H841" s="26">
        <v>1</v>
      </c>
      <c r="I841" s="26">
        <f>[2]Panneaux!$I$25*(N904+N943-N967)</f>
        <v>75545.392045454544</v>
      </c>
      <c r="J841" s="26" t="s">
        <v>359</v>
      </c>
      <c r="K841" s="41">
        <v>0.1</v>
      </c>
      <c r="L841" s="26">
        <f>I841/[2]Panneaux!B8*1000</f>
        <v>137355.25826446281</v>
      </c>
      <c r="M841" s="26"/>
      <c r="N841" s="26">
        <f t="shared" si="22"/>
        <v>75545.392045454544</v>
      </c>
    </row>
    <row r="842" spans="1:14" x14ac:dyDescent="0.25">
      <c r="A842" s="29" t="s">
        <v>146</v>
      </c>
      <c r="B842" s="29" t="s">
        <v>292</v>
      </c>
      <c r="C842" s="37">
        <f t="shared" si="21"/>
        <v>699.25833333333333</v>
      </c>
      <c r="D842" s="26" t="s">
        <v>403</v>
      </c>
      <c r="E842" s="26" t="s">
        <v>365</v>
      </c>
      <c r="F842" s="26">
        <v>2019</v>
      </c>
      <c r="G842" s="26" t="s">
        <v>387</v>
      </c>
      <c r="H842" s="26">
        <f t="shared" ref="H842:H848" si="23">1/(1+K842)</f>
        <v>0.83333333333333337</v>
      </c>
      <c r="I842" s="26">
        <f>0.2*I916</f>
        <v>839110</v>
      </c>
      <c r="J842" s="26" t="s">
        <v>359</v>
      </c>
      <c r="K842" s="41">
        <v>0.2</v>
      </c>
      <c r="L842" s="26">
        <f>I842*[2]Secteurs!M$86</f>
        <v>923021.00000000012</v>
      </c>
      <c r="M842" s="26"/>
      <c r="N842" s="26">
        <f t="shared" si="22"/>
        <v>699258.33333333337</v>
      </c>
    </row>
    <row r="843" spans="1:14" x14ac:dyDescent="0.25">
      <c r="A843" s="29" t="s">
        <v>146</v>
      </c>
      <c r="B843" s="29" t="s">
        <v>294</v>
      </c>
      <c r="C843" s="37">
        <f t="shared" si="21"/>
        <v>1398.5166666666667</v>
      </c>
      <c r="D843" s="26" t="s">
        <v>403</v>
      </c>
      <c r="E843" s="26" t="s">
        <v>365</v>
      </c>
      <c r="F843" s="26">
        <v>2019</v>
      </c>
      <c r="G843" s="26" t="s">
        <v>387</v>
      </c>
      <c r="H843" s="26">
        <f t="shared" si="23"/>
        <v>0.83333333333333337</v>
      </c>
      <c r="I843" s="26">
        <f>0.4*I916</f>
        <v>1678220</v>
      </c>
      <c r="J843" s="26" t="s">
        <v>359</v>
      </c>
      <c r="K843" s="41">
        <v>0.2</v>
      </c>
      <c r="L843" s="26">
        <f>I843*[2]Secteurs!M$86</f>
        <v>1846042.0000000002</v>
      </c>
      <c r="M843" s="26"/>
      <c r="N843" s="26">
        <f t="shared" si="22"/>
        <v>1398516.6666666667</v>
      </c>
    </row>
    <row r="844" spans="1:14" x14ac:dyDescent="0.25">
      <c r="A844" s="29" t="s">
        <v>146</v>
      </c>
      <c r="B844" s="29" t="s">
        <v>295</v>
      </c>
      <c r="C844" s="37">
        <f t="shared" si="21"/>
        <v>1398.5166666666667</v>
      </c>
      <c r="D844" s="26" t="s">
        <v>403</v>
      </c>
      <c r="E844" s="26" t="s">
        <v>365</v>
      </c>
      <c r="F844" s="26">
        <v>2019</v>
      </c>
      <c r="G844" s="26" t="s">
        <v>387</v>
      </c>
      <c r="H844" s="26">
        <f t="shared" si="23"/>
        <v>0.83333333333333337</v>
      </c>
      <c r="I844" s="26">
        <f>0.4*I916</f>
        <v>1678220</v>
      </c>
      <c r="J844" s="26" t="s">
        <v>359</v>
      </c>
      <c r="K844" s="41">
        <v>0.2</v>
      </c>
      <c r="L844" s="26">
        <f>I844*[2]Secteurs!M$86</f>
        <v>1846042.0000000002</v>
      </c>
      <c r="M844" s="26"/>
      <c r="N844" s="26">
        <f t="shared" si="22"/>
        <v>1398516.6666666667</v>
      </c>
    </row>
    <row r="845" spans="1:14" x14ac:dyDescent="0.25">
      <c r="A845" s="29" t="s">
        <v>148</v>
      </c>
      <c r="B845" s="29" t="s">
        <v>292</v>
      </c>
      <c r="C845" s="37">
        <f t="shared" si="21"/>
        <v>138.91666666666669</v>
      </c>
      <c r="D845" s="26" t="s">
        <v>403</v>
      </c>
      <c r="E845" s="26" t="s">
        <v>366</v>
      </c>
      <c r="F845" s="26">
        <v>2020</v>
      </c>
      <c r="G845" s="26" t="str" cm="1">
        <f t="array" ref="G845">_xlfn.XLOOKUP(A845&amp;B845,[3]Données!$A:$A&amp;[3]Données!$B:$B,[3]Données!$F:$F)</f>
        <v>Consommation</v>
      </c>
      <c r="H845" s="26">
        <f t="shared" si="23"/>
        <v>0.83333333333333337</v>
      </c>
      <c r="I845" s="26">
        <v>166700</v>
      </c>
      <c r="J845" s="26" t="s">
        <v>359</v>
      </c>
      <c r="K845" s="41">
        <v>0.2</v>
      </c>
      <c r="L845" s="26">
        <f>I845*[2]Secteurs!M$86</f>
        <v>183370.00000000003</v>
      </c>
      <c r="M845" s="26"/>
      <c r="N845" s="26">
        <f t="shared" si="22"/>
        <v>138916.66666666669</v>
      </c>
    </row>
    <row r="846" spans="1:14" x14ac:dyDescent="0.25">
      <c r="A846" s="29" t="s">
        <v>148</v>
      </c>
      <c r="B846" s="29" t="s">
        <v>293</v>
      </c>
      <c r="C846" s="37">
        <f t="shared" si="21"/>
        <v>48.583333333333336</v>
      </c>
      <c r="D846" s="26" t="s">
        <v>403</v>
      </c>
      <c r="E846" s="26" t="s">
        <v>366</v>
      </c>
      <c r="F846" s="26">
        <v>2020</v>
      </c>
      <c r="G846" s="26" t="str" cm="1">
        <f t="array" ref="G846">_xlfn.XLOOKUP(A846&amp;B846,[3]Données!$A:$A&amp;[3]Données!$B:$B,[3]Données!$F:$F)</f>
        <v>Consommation</v>
      </c>
      <c r="H846" s="26">
        <f t="shared" si="23"/>
        <v>0.83333333333333337</v>
      </c>
      <c r="I846" s="26">
        <v>58300</v>
      </c>
      <c r="J846" s="26" t="s">
        <v>359</v>
      </c>
      <c r="K846" s="41">
        <v>0.2</v>
      </c>
      <c r="L846" s="26">
        <f>I846*[2]Secteurs!M$86</f>
        <v>64130.000000000007</v>
      </c>
      <c r="M846" s="26"/>
      <c r="N846" s="26">
        <f t="shared" si="22"/>
        <v>48583.333333333336</v>
      </c>
    </row>
    <row r="847" spans="1:14" x14ac:dyDescent="0.25">
      <c r="A847" s="29" t="s">
        <v>148</v>
      </c>
      <c r="B847" s="29" t="s">
        <v>294</v>
      </c>
      <c r="C847" s="37">
        <f t="shared" si="21"/>
        <v>801.66666666666674</v>
      </c>
      <c r="D847" s="26" t="s">
        <v>403</v>
      </c>
      <c r="E847" s="26" t="s">
        <v>366</v>
      </c>
      <c r="F847" s="26">
        <v>2020</v>
      </c>
      <c r="G847" s="26" t="str" cm="1">
        <f t="array" ref="G847">_xlfn.XLOOKUP(A847&amp;B847,[3]Données!$A:$A&amp;[3]Données!$B:$B,[3]Données!$F:$F)</f>
        <v>Consommation</v>
      </c>
      <c r="H847" s="26">
        <f t="shared" si="23"/>
        <v>0.83333333333333337</v>
      </c>
      <c r="I847" s="26">
        <f>795600+166400</f>
        <v>962000</v>
      </c>
      <c r="J847" s="26" t="s">
        <v>359</v>
      </c>
      <c r="K847" s="41">
        <v>0.2</v>
      </c>
      <c r="L847" s="26">
        <f>I847*[2]Secteurs!M$86</f>
        <v>1058200</v>
      </c>
      <c r="M847" s="26"/>
      <c r="N847" s="26">
        <f t="shared" si="22"/>
        <v>801666.66666666674</v>
      </c>
    </row>
    <row r="848" spans="1:14" x14ac:dyDescent="0.25">
      <c r="A848" s="29" t="s">
        <v>148</v>
      </c>
      <c r="B848" s="29" t="s">
        <v>295</v>
      </c>
      <c r="C848" s="37">
        <f t="shared" si="21"/>
        <v>490.5</v>
      </c>
      <c r="D848" s="26" t="s">
        <v>403</v>
      </c>
      <c r="E848" s="26" t="s">
        <v>366</v>
      </c>
      <c r="F848" s="26">
        <v>2020</v>
      </c>
      <c r="G848" s="26" t="str" cm="1">
        <f t="array" ref="G848">_xlfn.XLOOKUP(A848&amp;B848,[3]Données!$A:$A&amp;[3]Données!$B:$B,[3]Données!$F:$F)</f>
        <v>Consommation</v>
      </c>
      <c r="H848" s="26">
        <f t="shared" si="23"/>
        <v>0.83333333333333337</v>
      </c>
      <c r="I848" s="26">
        <f>588600</f>
        <v>588600</v>
      </c>
      <c r="J848" s="26" t="s">
        <v>359</v>
      </c>
      <c r="K848" s="41">
        <v>0.2</v>
      </c>
      <c r="L848" s="26">
        <f>I848*[2]Secteurs!M$86</f>
        <v>647460</v>
      </c>
      <c r="M848" s="26"/>
      <c r="N848" s="26">
        <f t="shared" si="22"/>
        <v>490500</v>
      </c>
    </row>
    <row r="849" spans="1:14" x14ac:dyDescent="0.25">
      <c r="A849" s="29" t="s">
        <v>150</v>
      </c>
      <c r="B849" s="29" t="s">
        <v>294</v>
      </c>
      <c r="C849" s="37">
        <f t="shared" si="21"/>
        <v>213.31363636363636</v>
      </c>
      <c r="D849" s="26" t="s">
        <v>403</v>
      </c>
      <c r="E849" s="26" t="s">
        <v>367</v>
      </c>
      <c r="F849" s="26">
        <v>2021</v>
      </c>
      <c r="G849" s="26" t="s">
        <v>387</v>
      </c>
      <c r="H849" s="26">
        <v>0.90909090909090906</v>
      </c>
      <c r="I849" s="26">
        <v>234645</v>
      </c>
      <c r="J849" s="26" t="s">
        <v>359</v>
      </c>
      <c r="K849" s="41">
        <v>0.1</v>
      </c>
      <c r="L849" s="26">
        <f>I849*[2]Secteurs!M$86</f>
        <v>258109.50000000003</v>
      </c>
      <c r="M849" s="26"/>
      <c r="N849" s="26">
        <f t="shared" si="22"/>
        <v>213313.63636363635</v>
      </c>
    </row>
    <row r="850" spans="1:14" x14ac:dyDescent="0.25">
      <c r="A850" s="29" t="s">
        <v>150</v>
      </c>
      <c r="B850" s="29" t="s">
        <v>295</v>
      </c>
      <c r="C850" s="37">
        <f t="shared" si="21"/>
        <v>456.69181818181818</v>
      </c>
      <c r="D850" s="26" t="s">
        <v>403</v>
      </c>
      <c r="E850" s="26" t="s">
        <v>367</v>
      </c>
      <c r="F850" s="26">
        <v>2021</v>
      </c>
      <c r="G850" s="26" t="s">
        <v>387</v>
      </c>
      <c r="H850" s="26">
        <v>0.90909090909090906</v>
      </c>
      <c r="I850" s="26">
        <v>502361</v>
      </c>
      <c r="J850" s="26" t="s">
        <v>359</v>
      </c>
      <c r="K850" s="41">
        <v>0.1</v>
      </c>
      <c r="L850" s="26">
        <f>I850*[2]Secteurs!M$86</f>
        <v>552597.10000000009</v>
      </c>
      <c r="M850" s="26"/>
      <c r="N850" s="26">
        <f t="shared" si="22"/>
        <v>456691.81818181818</v>
      </c>
    </row>
    <row r="851" spans="1:14" x14ac:dyDescent="0.25">
      <c r="A851" s="29" t="s">
        <v>152</v>
      </c>
      <c r="B851" s="29" t="s">
        <v>166</v>
      </c>
      <c r="C851" s="37">
        <f t="shared" si="21"/>
        <v>62.342455013813208</v>
      </c>
      <c r="D851" s="26" t="s">
        <v>403</v>
      </c>
      <c r="E851" s="26" t="s">
        <v>368</v>
      </c>
      <c r="F851" s="26">
        <v>2019</v>
      </c>
      <c r="G851" s="26" t="str" cm="1">
        <f t="array" ref="G851">_xlfn.XLOOKUP(A851&amp;B851,[3]Données!$A:$A&amp;[3]Données!$B:$B,[3]Données!$F:$F)</f>
        <v>Consommation</v>
      </c>
      <c r="H851" s="26">
        <f>[2]Palettes!H21/1000*1/(1+K851)</f>
        <v>1.4498245352049584E-2</v>
      </c>
      <c r="I851" s="26">
        <v>4300000</v>
      </c>
      <c r="J851" s="26" t="s">
        <v>369</v>
      </c>
      <c r="K851" s="41">
        <v>0.18</v>
      </c>
      <c r="L851" s="26">
        <f>I851*[2]Palettes!B53</f>
        <v>146200</v>
      </c>
      <c r="M851" s="26"/>
      <c r="N851" s="26">
        <f t="shared" si="22"/>
        <v>62342.455013813211</v>
      </c>
    </row>
    <row r="852" spans="1:14" x14ac:dyDescent="0.25">
      <c r="A852" s="29" t="s">
        <v>152</v>
      </c>
      <c r="B852" s="29" t="s">
        <v>294</v>
      </c>
      <c r="C852" s="37">
        <f t="shared" si="21"/>
        <v>474.95762711864415</v>
      </c>
      <c r="D852" s="26" t="s">
        <v>403</v>
      </c>
      <c r="E852" s="26" t="s">
        <v>368</v>
      </c>
      <c r="F852" s="26">
        <v>2019</v>
      </c>
      <c r="G852" s="26" t="str" cm="1">
        <f t="array" ref="G852">_xlfn.XLOOKUP(A852&amp;B852,[3]Données!$A:$A&amp;[3]Données!$B:$B,[3]Données!$F:$F)</f>
        <v>Consommation</v>
      </c>
      <c r="H852" s="26">
        <f>1/(1+K852)</f>
        <v>0.84745762711864414</v>
      </c>
      <c r="I852" s="26">
        <v>560450</v>
      </c>
      <c r="J852" s="26" t="s">
        <v>359</v>
      </c>
      <c r="K852" s="41">
        <v>0.18</v>
      </c>
      <c r="L852" s="26">
        <f>I852/[2]Palettes!H50*1000*[2]Palettes!B53</f>
        <v>1089326.5443286514</v>
      </c>
      <c r="M852" s="26"/>
      <c r="N852" s="26">
        <f t="shared" si="22"/>
        <v>474957.62711864413</v>
      </c>
    </row>
    <row r="853" spans="1:14" x14ac:dyDescent="0.25">
      <c r="A853" s="29" t="s">
        <v>152</v>
      </c>
      <c r="B853" s="29" t="s">
        <v>295</v>
      </c>
      <c r="C853" s="37">
        <f t="shared" si="21"/>
        <v>36.822033898305087</v>
      </c>
      <c r="D853" s="26" t="s">
        <v>403</v>
      </c>
      <c r="E853" s="26" t="s">
        <v>368</v>
      </c>
      <c r="F853" s="26">
        <v>2019</v>
      </c>
      <c r="G853" s="26" t="s">
        <v>387</v>
      </c>
      <c r="H853" s="26">
        <f>1/(1+K853)</f>
        <v>0.84745762711864414</v>
      </c>
      <c r="I853" s="26">
        <v>43450</v>
      </c>
      <c r="J853" s="26" t="s">
        <v>359</v>
      </c>
      <c r="K853" s="41">
        <v>0.18</v>
      </c>
      <c r="L853" s="26">
        <f>I853/[2]Palettes!H50*1000*[2]Palettes!B53</f>
        <v>84452.205104969049</v>
      </c>
      <c r="M853" s="26"/>
      <c r="N853" s="26">
        <f t="shared" si="22"/>
        <v>36822.03389830509</v>
      </c>
    </row>
    <row r="854" spans="1:14" x14ac:dyDescent="0.25">
      <c r="A854" s="29" t="s">
        <v>152</v>
      </c>
      <c r="B854" s="29" t="s">
        <v>296</v>
      </c>
      <c r="C854" s="37">
        <f t="shared" si="21"/>
        <v>27.96610169491526</v>
      </c>
      <c r="D854" s="26" t="s">
        <v>403</v>
      </c>
      <c r="E854" s="26" t="s">
        <v>368</v>
      </c>
      <c r="F854" s="26">
        <v>2019</v>
      </c>
      <c r="G854" s="26" t="str" cm="1">
        <f t="array" ref="G854">_xlfn.XLOOKUP(A854&amp;B854,[3]Données!$A:$A&amp;[3]Données!$B:$B,[3]Données!$F:$F)</f>
        <v>Consommation</v>
      </c>
      <c r="H854" s="26">
        <f>1/(1+K854)</f>
        <v>0.84745762711864414</v>
      </c>
      <c r="I854" s="26">
        <v>33000</v>
      </c>
      <c r="J854" s="26" t="s">
        <v>359</v>
      </c>
      <c r="K854" s="41">
        <v>0.18</v>
      </c>
      <c r="L854" s="26">
        <f>I854/[2]Palettes!H50*1000*[2]Palettes!B53</f>
        <v>64140.915269596742</v>
      </c>
      <c r="M854" s="26"/>
      <c r="N854" s="26">
        <f t="shared" si="22"/>
        <v>27966.101694915258</v>
      </c>
    </row>
    <row r="855" spans="1:14" x14ac:dyDescent="0.25">
      <c r="A855" s="29" t="s">
        <v>154</v>
      </c>
      <c r="B855" s="29" t="s">
        <v>166</v>
      </c>
      <c r="C855" s="37">
        <f t="shared" si="21"/>
        <v>1333.8385723885617</v>
      </c>
      <c r="D855" s="26" t="s">
        <v>403</v>
      </c>
      <c r="E855" s="26" t="s">
        <v>352</v>
      </c>
      <c r="F855" s="26"/>
      <c r="G855" s="26" t="str" cm="1">
        <f t="array" ref="G855">_xlfn.XLOOKUP(A855&amp;B855,[3]Données!$A:$A&amp;[3]Données!$B:$B,[3]Données!$F:$F)</f>
        <v>Consommation</v>
      </c>
      <c r="H855" s="26">
        <f>[2]Palettes!H21/1000*1/(1+K855)</f>
        <v>1.4498245352049584E-2</v>
      </c>
      <c r="I855" s="26">
        <f>I921</f>
        <v>92000000</v>
      </c>
      <c r="J855" s="26" t="s">
        <v>369</v>
      </c>
      <c r="K855" s="41">
        <v>0.18</v>
      </c>
      <c r="L855" s="26">
        <f>I855*[2]Palettes!B53</f>
        <v>3128000</v>
      </c>
      <c r="M855" s="26"/>
      <c r="N855" s="26">
        <f t="shared" si="22"/>
        <v>1333838.5723885617</v>
      </c>
    </row>
    <row r="856" spans="1:14" x14ac:dyDescent="0.25">
      <c r="A856" s="29" t="s">
        <v>157</v>
      </c>
      <c r="B856" s="29" t="s">
        <v>267</v>
      </c>
      <c r="C856" s="37">
        <f t="shared" si="21"/>
        <v>12015.919308314637</v>
      </c>
      <c r="D856" s="26" t="s">
        <v>403</v>
      </c>
      <c r="E856" s="26" t="s">
        <v>352</v>
      </c>
      <c r="F856" s="26"/>
      <c r="G856" s="26" t="s">
        <v>387</v>
      </c>
      <c r="H856" s="26">
        <v>1</v>
      </c>
      <c r="I856" s="26">
        <f>N870+N902+N922+N945-N969</f>
        <v>12015919.308314636</v>
      </c>
      <c r="J856" s="26" t="s">
        <v>359</v>
      </c>
      <c r="K856" s="41">
        <v>1</v>
      </c>
      <c r="L856" s="26">
        <f>N856/[2]Forêt!H66*1000</f>
        <v>25668188.95836379</v>
      </c>
      <c r="M856" s="26"/>
      <c r="N856" s="26">
        <f t="shared" si="22"/>
        <v>12015919.308314636</v>
      </c>
    </row>
    <row r="857" spans="1:14" x14ac:dyDescent="0.25">
      <c r="A857" s="29" t="s">
        <v>158</v>
      </c>
      <c r="B857" s="29" t="s">
        <v>275</v>
      </c>
      <c r="C857" s="37">
        <f t="shared" si="21"/>
        <v>279.15646948681422</v>
      </c>
      <c r="D857" s="26" t="s">
        <v>403</v>
      </c>
      <c r="E857" s="26" t="s">
        <v>352</v>
      </c>
      <c r="F857" s="26"/>
      <c r="G857" s="26" t="s">
        <v>387</v>
      </c>
      <c r="H857" s="26">
        <v>1</v>
      </c>
      <c r="I857" s="26">
        <f>[2]Produits!$T$16*(N871+N944-N970)</f>
        <v>279156.46948681423</v>
      </c>
      <c r="J857" s="26" t="s">
        <v>359</v>
      </c>
      <c r="K857" s="41">
        <v>0.3</v>
      </c>
      <c r="L857" s="26">
        <f>N857/[2]Forêt!H66*1000</f>
        <v>596328.98855928599</v>
      </c>
      <c r="M857" s="26" t="s">
        <v>395</v>
      </c>
      <c r="N857" s="26">
        <f t="shared" si="22"/>
        <v>279156.46948681423</v>
      </c>
    </row>
    <row r="858" spans="1:14" x14ac:dyDescent="0.25">
      <c r="A858" s="29" t="s">
        <v>158</v>
      </c>
      <c r="B858" s="29" t="s">
        <v>271</v>
      </c>
      <c r="C858" s="37">
        <f t="shared" si="21"/>
        <v>1465.5714648057747</v>
      </c>
      <c r="D858" s="26" t="s">
        <v>403</v>
      </c>
      <c r="E858" s="26" t="s">
        <v>352</v>
      </c>
      <c r="F858" s="26"/>
      <c r="G858" s="26" t="s">
        <v>387</v>
      </c>
      <c r="H858" s="26">
        <v>1</v>
      </c>
      <c r="I858" s="26">
        <f>[2]Produits!$T$15*(N871+N944-N970)</f>
        <v>1465571.4648057746</v>
      </c>
      <c r="J858" s="26" t="s">
        <v>359</v>
      </c>
      <c r="K858" s="41">
        <v>0.3</v>
      </c>
      <c r="L858" s="26">
        <f>N858/[2]Forêt!H66*1000</f>
        <v>3130727.1899362518</v>
      </c>
      <c r="M858" s="26"/>
      <c r="N858" s="26">
        <f t="shared" si="22"/>
        <v>1465571.4648057746</v>
      </c>
    </row>
    <row r="859" spans="1:14" x14ac:dyDescent="0.25">
      <c r="A859" s="29" t="s">
        <v>115</v>
      </c>
      <c r="B859" s="29" t="s">
        <v>271</v>
      </c>
      <c r="C859" s="37">
        <f t="shared" si="21"/>
        <v>234.22999999999996</v>
      </c>
      <c r="D859" s="26" t="s">
        <v>403</v>
      </c>
      <c r="E859" s="26" t="s">
        <v>352</v>
      </c>
      <c r="F859" s="26"/>
      <c r="G859" s="26" t="s">
        <v>387</v>
      </c>
      <c r="H859" s="26">
        <f>1/(1+K859)</f>
        <v>0.76923076923076916</v>
      </c>
      <c r="I859" s="26">
        <f>[2]Produits!$M$15*(I901+I935-I971)</f>
        <v>304499</v>
      </c>
      <c r="J859" s="26" t="s">
        <v>359</v>
      </c>
      <c r="K859" s="41">
        <v>0.3</v>
      </c>
      <c r="L859" s="26">
        <f>I859*[2]Secteurs!M80</f>
        <v>334948.90000000002</v>
      </c>
      <c r="M859" s="26" t="s">
        <v>395</v>
      </c>
      <c r="N859" s="26">
        <f t="shared" si="22"/>
        <v>234229.99999999997</v>
      </c>
    </row>
    <row r="860" spans="1:14" x14ac:dyDescent="0.25">
      <c r="A860" s="29" t="s">
        <v>115</v>
      </c>
      <c r="B860" s="29" t="s">
        <v>267</v>
      </c>
      <c r="C860" s="37">
        <f t="shared" si="21"/>
        <v>1567.5392307692305</v>
      </c>
      <c r="D860" s="26" t="s">
        <v>403</v>
      </c>
      <c r="E860" s="26" t="s">
        <v>352</v>
      </c>
      <c r="F860" s="26"/>
      <c r="G860" s="26" t="s">
        <v>387</v>
      </c>
      <c r="H860" s="26">
        <f>1/(1+K860)</f>
        <v>0.76923076923076916</v>
      </c>
      <c r="I860" s="26">
        <f>[2]Produits!$M$16*(I901+I935-I971)</f>
        <v>2037801</v>
      </c>
      <c r="J860" s="26" t="s">
        <v>359</v>
      </c>
      <c r="K860" s="41">
        <v>0.3</v>
      </c>
      <c r="L860" s="26">
        <f>I860*[2]Secteurs!M80</f>
        <v>2241581.1</v>
      </c>
      <c r="M860" s="26"/>
      <c r="N860" s="26">
        <f t="shared" si="22"/>
        <v>1567539.2307692305</v>
      </c>
    </row>
    <row r="861" spans="1:14" x14ac:dyDescent="0.25">
      <c r="A861" s="29" t="s">
        <v>165</v>
      </c>
      <c r="B861" s="29" t="s">
        <v>88</v>
      </c>
      <c r="C861" s="37">
        <f t="shared" si="21"/>
        <v>689.33233325123706</v>
      </c>
      <c r="D861" s="26" t="s">
        <v>403</v>
      </c>
      <c r="E861" s="26" t="s">
        <v>370</v>
      </c>
      <c r="F861" s="26">
        <v>2019</v>
      </c>
      <c r="G861" s="26" t="s">
        <v>389</v>
      </c>
      <c r="H861" s="26">
        <f>[2]Palettes!H50/1000*1/(1+K861)</f>
        <v>1.4824351252714776E-2</v>
      </c>
      <c r="I861" s="26">
        <v>46500000</v>
      </c>
      <c r="J861" s="26" t="s">
        <v>369</v>
      </c>
      <c r="K861" s="41">
        <v>0.18</v>
      </c>
      <c r="L861" s="26">
        <f>I861*[2]Palettes!B53</f>
        <v>1581000</v>
      </c>
      <c r="M861" s="26"/>
      <c r="N861" s="26">
        <f t="shared" si="22"/>
        <v>689332.33325123705</v>
      </c>
    </row>
    <row r="862" spans="1:14" x14ac:dyDescent="0.25">
      <c r="A862" s="29" t="s">
        <v>166</v>
      </c>
      <c r="B862" s="29" t="s">
        <v>88</v>
      </c>
      <c r="C862" s="37">
        <f t="shared" si="21"/>
        <v>1333.8385723885617</v>
      </c>
      <c r="D862" s="26" t="s">
        <v>403</v>
      </c>
      <c r="E862" s="26" t="s">
        <v>370</v>
      </c>
      <c r="F862" s="26">
        <v>2019</v>
      </c>
      <c r="G862" s="26" t="s">
        <v>389</v>
      </c>
      <c r="H862" s="26">
        <f>[2]Palettes!H21/1000*1/(1+K862)</f>
        <v>1.4498245352049584E-2</v>
      </c>
      <c r="I862" s="26">
        <v>92000000</v>
      </c>
      <c r="J862" s="26" t="s">
        <v>369</v>
      </c>
      <c r="K862" s="41">
        <v>0.18</v>
      </c>
      <c r="L862" s="26">
        <f>I862*[2]Palettes!B53</f>
        <v>3128000</v>
      </c>
      <c r="M862" s="26"/>
      <c r="N862" s="26">
        <f t="shared" si="22"/>
        <v>1333838.5723885617</v>
      </c>
    </row>
    <row r="863" spans="1:14" x14ac:dyDescent="0.25">
      <c r="A863" s="29" t="s">
        <v>166</v>
      </c>
      <c r="B863" s="29" t="s">
        <v>152</v>
      </c>
      <c r="C863" s="37">
        <f t="shared" si="21"/>
        <v>58.389830508474581</v>
      </c>
      <c r="D863" s="26" t="s">
        <v>403</v>
      </c>
      <c r="E863" s="26" t="s">
        <v>368</v>
      </c>
      <c r="F863" s="26">
        <v>2019</v>
      </c>
      <c r="G863" s="26" t="str" cm="1">
        <f t="array" ref="G863">_xlfn.XLOOKUP(A863&amp;B863,[3]Données!$A:$A&amp;[3]Données!$B:$B,[3]Données!$F:$F)</f>
        <v>Production</v>
      </c>
      <c r="H863" s="26">
        <f>1/(1+K863)</f>
        <v>0.84745762711864414</v>
      </c>
      <c r="I863" s="26">
        <v>68900</v>
      </c>
      <c r="J863" s="26" t="s">
        <v>359</v>
      </c>
      <c r="K863" s="41">
        <v>0.18</v>
      </c>
      <c r="L863" s="26">
        <f>I863/[2]Palettes!H21*1000*[2]Palettes!B53</f>
        <v>136930.65533668079</v>
      </c>
      <c r="M863" s="26"/>
      <c r="N863" s="26">
        <f>H863*I863</f>
        <v>58389.830508474581</v>
      </c>
    </row>
    <row r="864" spans="1:14" x14ac:dyDescent="0.25">
      <c r="A864" s="29" t="s">
        <v>167</v>
      </c>
      <c r="B864" s="29" t="s">
        <v>90</v>
      </c>
      <c r="C864" s="37">
        <f t="shared" si="21"/>
        <v>221.34644419642854</v>
      </c>
      <c r="D864" s="26" t="s">
        <v>403</v>
      </c>
      <c r="E864" s="26" t="s">
        <v>361</v>
      </c>
      <c r="F864" s="26">
        <v>2019</v>
      </c>
      <c r="G864" s="26" t="str" cm="1">
        <f t="array" ref="G864">_xlfn.XLOOKUP(A864&amp;B864,[3]Données!$A:$A&amp;[3]Données!$B:$B,[3]Données!$F:$F)</f>
        <v>Production</v>
      </c>
      <c r="H864" s="26">
        <f>N864/I864</f>
        <v>201.20337110499423</v>
      </c>
      <c r="I864" s="26">
        <f>1100113000/1000000</f>
        <v>1100.1130000000001</v>
      </c>
      <c r="J864" s="26" t="s">
        <v>371</v>
      </c>
      <c r="K864" s="41">
        <v>0.15</v>
      </c>
      <c r="L864" s="26">
        <f>N864*[2]Secteurs!M81</f>
        <v>243481.08861607139</v>
      </c>
      <c r="M864" s="26"/>
      <c r="N864" s="26">
        <f>N793+N798+N836+N837</f>
        <v>221346.44419642852</v>
      </c>
    </row>
    <row r="865" spans="1:14" x14ac:dyDescent="0.25">
      <c r="A865" s="29" t="s">
        <v>168</v>
      </c>
      <c r="B865" s="29" t="s">
        <v>93</v>
      </c>
      <c r="C865" s="37">
        <f t="shared" si="21"/>
        <v>103.21419332234495</v>
      </c>
      <c r="D865" s="26" t="s">
        <v>403</v>
      </c>
      <c r="E865" s="26" t="s">
        <v>352</v>
      </c>
      <c r="F865" s="26"/>
      <c r="G865" s="26" t="s">
        <v>389</v>
      </c>
      <c r="H865" s="26">
        <f>N865/I865</f>
        <v>0.42827466108856832</v>
      </c>
      <c r="I865" s="26">
        <f>I799+I832+I838</f>
        <v>241000</v>
      </c>
      <c r="J865" s="26" t="s">
        <v>353</v>
      </c>
      <c r="K865" s="41">
        <v>0.15</v>
      </c>
      <c r="L865" s="26">
        <f t="shared" ref="L865:L882" si="24">I865</f>
        <v>241000</v>
      </c>
      <c r="M865" s="26" t="s">
        <v>396</v>
      </c>
      <c r="N865" s="26">
        <f>N799+N832+N838</f>
        <v>103214.19332234496</v>
      </c>
    </row>
    <row r="866" spans="1:14" x14ac:dyDescent="0.25">
      <c r="A866" s="29" t="s">
        <v>170</v>
      </c>
      <c r="B866" s="29" t="s">
        <v>40</v>
      </c>
      <c r="C866" s="37">
        <f t="shared" si="21"/>
        <v>2675.2314802992937</v>
      </c>
      <c r="D866" s="26" t="s">
        <v>403</v>
      </c>
      <c r="E866" s="26" t="s">
        <v>355</v>
      </c>
      <c r="F866" s="26">
        <v>2021</v>
      </c>
      <c r="G866" s="26" t="s">
        <v>389</v>
      </c>
      <c r="H866" s="26">
        <f>[2]Bois!G9/1000</f>
        <v>0.53344595818530283</v>
      </c>
      <c r="I866" s="26">
        <v>5015000</v>
      </c>
      <c r="J866" s="26" t="s">
        <v>353</v>
      </c>
      <c r="K866" s="41">
        <v>1</v>
      </c>
      <c r="L866" s="26">
        <f t="shared" si="24"/>
        <v>5015000</v>
      </c>
      <c r="M866" s="26"/>
      <c r="N866" s="26">
        <f t="shared" ref="N866:N904" si="25">H866*I866</f>
        <v>2675231.4802992935</v>
      </c>
    </row>
    <row r="867" spans="1:14" x14ac:dyDescent="0.25">
      <c r="A867" s="29" t="s">
        <v>170</v>
      </c>
      <c r="B867" s="29" t="s">
        <v>42</v>
      </c>
      <c r="C867" s="37">
        <f t="shared" si="21"/>
        <v>6636.6881433749686</v>
      </c>
      <c r="D867" s="26" t="s">
        <v>403</v>
      </c>
      <c r="E867" s="26" t="s">
        <v>355</v>
      </c>
      <c r="F867" s="26">
        <v>2021</v>
      </c>
      <c r="G867" s="26" t="s">
        <v>389</v>
      </c>
      <c r="H867" s="26">
        <f>[2]Bois!G17/1000</f>
        <v>0.41900928994096648</v>
      </c>
      <c r="I867" s="26">
        <v>15839000</v>
      </c>
      <c r="J867" s="26" t="s">
        <v>353</v>
      </c>
      <c r="K867" s="41">
        <v>1</v>
      </c>
      <c r="L867" s="26">
        <f t="shared" si="24"/>
        <v>15839000</v>
      </c>
      <c r="M867" s="26"/>
      <c r="N867" s="26">
        <f t="shared" si="25"/>
        <v>6636688.1433749683</v>
      </c>
    </row>
    <row r="868" spans="1:14" x14ac:dyDescent="0.25">
      <c r="A868" s="29" t="s">
        <v>170</v>
      </c>
      <c r="B868" s="29" t="s">
        <v>49</v>
      </c>
      <c r="C868" s="37">
        <f t="shared" si="21"/>
        <v>2434.2132301126876</v>
      </c>
      <c r="D868" s="26" t="s">
        <v>403</v>
      </c>
      <c r="E868" s="26" t="s">
        <v>355</v>
      </c>
      <c r="F868" s="26">
        <v>2021</v>
      </c>
      <c r="G868" s="26" t="s">
        <v>389</v>
      </c>
      <c r="H868" s="26">
        <f>[2]Bois!O7/1000</f>
        <v>0.3998379155901261</v>
      </c>
      <c r="I868" s="26">
        <v>6088000</v>
      </c>
      <c r="J868" s="26" t="s">
        <v>353</v>
      </c>
      <c r="K868" s="41">
        <v>1</v>
      </c>
      <c r="L868" s="26">
        <f t="shared" si="24"/>
        <v>6088000</v>
      </c>
      <c r="M868" s="26"/>
      <c r="N868" s="26">
        <f t="shared" si="25"/>
        <v>2434213.2301126877</v>
      </c>
    </row>
    <row r="869" spans="1:14" x14ac:dyDescent="0.25">
      <c r="A869" s="29" t="s">
        <v>170</v>
      </c>
      <c r="B869" s="29" t="s">
        <v>50</v>
      </c>
      <c r="C869" s="37">
        <f t="shared" si="21"/>
        <v>2339.4414999999999</v>
      </c>
      <c r="D869" s="26" t="s">
        <v>403</v>
      </c>
      <c r="E869" s="26" t="s">
        <v>355</v>
      </c>
      <c r="F869" s="26">
        <v>2021</v>
      </c>
      <c r="G869" s="26" t="s">
        <v>389</v>
      </c>
      <c r="H869" s="26">
        <f>[2]Bois!O3/1000</f>
        <v>0.57950000000000002</v>
      </c>
      <c r="I869" s="26">
        <v>4037000</v>
      </c>
      <c r="J869" s="26" t="s">
        <v>353</v>
      </c>
      <c r="K869" s="41">
        <v>1</v>
      </c>
      <c r="L869" s="26">
        <f t="shared" si="24"/>
        <v>4037000</v>
      </c>
      <c r="M869" s="26"/>
      <c r="N869" s="26">
        <f t="shared" si="25"/>
        <v>2339441.5</v>
      </c>
    </row>
    <row r="870" spans="1:14" x14ac:dyDescent="0.25">
      <c r="A870" s="29" t="s">
        <v>170</v>
      </c>
      <c r="B870" s="29" t="s">
        <v>157</v>
      </c>
      <c r="C870" s="37">
        <f t="shared" si="21"/>
        <v>3619.1453476546972</v>
      </c>
      <c r="D870" s="26" t="s">
        <v>403</v>
      </c>
      <c r="E870" s="26" t="s">
        <v>355</v>
      </c>
      <c r="F870" s="26">
        <v>2021</v>
      </c>
      <c r="G870" s="26" t="s">
        <v>389</v>
      </c>
      <c r="H870" s="42">
        <f>[2]Forêt!H66/1000*[2]Forêt!I66</f>
        <v>0.66272575492669783</v>
      </c>
      <c r="I870" s="26">
        <f>3588000+1873000</f>
        <v>5461000</v>
      </c>
      <c r="J870" s="26" t="s">
        <v>353</v>
      </c>
      <c r="K870" s="41">
        <v>1</v>
      </c>
      <c r="L870" s="26">
        <f t="shared" si="24"/>
        <v>5461000</v>
      </c>
      <c r="M870" s="26"/>
      <c r="N870" s="26">
        <f t="shared" si="25"/>
        <v>3619145.347654697</v>
      </c>
    </row>
    <row r="871" spans="1:14" x14ac:dyDescent="0.25">
      <c r="A871" s="29" t="s">
        <v>170</v>
      </c>
      <c r="B871" s="29" t="s">
        <v>158</v>
      </c>
      <c r="C871" s="37">
        <f t="shared" si="21"/>
        <v>1600.9872804464351</v>
      </c>
      <c r="D871" s="26" t="s">
        <v>403</v>
      </c>
      <c r="E871" s="26" t="s">
        <v>355</v>
      </c>
      <c r="F871" s="26">
        <v>2021</v>
      </c>
      <c r="G871" s="26" t="s">
        <v>389</v>
      </c>
      <c r="H871" s="26">
        <f>[2]Forêt!H66/1000</f>
        <v>0.4681249358030512</v>
      </c>
      <c r="I871" s="26">
        <v>3420000</v>
      </c>
      <c r="J871" s="26" t="s">
        <v>353</v>
      </c>
      <c r="K871" s="41">
        <v>0.3</v>
      </c>
      <c r="L871" s="26">
        <f t="shared" si="24"/>
        <v>3420000</v>
      </c>
      <c r="M871" s="26"/>
      <c r="N871" s="26">
        <f t="shared" si="25"/>
        <v>1600987.2804464351</v>
      </c>
    </row>
    <row r="872" spans="1:14" x14ac:dyDescent="0.25">
      <c r="A872" s="29" t="s">
        <v>172</v>
      </c>
      <c r="B872" s="29" t="s">
        <v>29</v>
      </c>
      <c r="C872" s="37">
        <f t="shared" ref="C872:C903" si="26">N872/1000</f>
        <v>62060.168425739459</v>
      </c>
      <c r="D872" s="26" t="s">
        <v>403</v>
      </c>
      <c r="E872" s="26" t="s">
        <v>354</v>
      </c>
      <c r="F872" s="26">
        <v>2019</v>
      </c>
      <c r="G872" s="26" t="s">
        <v>389</v>
      </c>
      <c r="H872" s="26">
        <f>[2]Forêt!H43/1000*[2]Forêt!I43</f>
        <v>0.70683563127265903</v>
      </c>
      <c r="I872" s="26">
        <v>87800000</v>
      </c>
      <c r="J872" s="26" t="s">
        <v>353</v>
      </c>
      <c r="K872" s="41">
        <v>1</v>
      </c>
      <c r="L872" s="26">
        <f t="shared" si="24"/>
        <v>87800000</v>
      </c>
      <c r="M872" s="26"/>
      <c r="N872" s="26">
        <f t="shared" si="25"/>
        <v>62060168.42573946</v>
      </c>
    </row>
    <row r="873" spans="1:14" x14ac:dyDescent="0.25">
      <c r="A873" s="29" t="s">
        <v>174</v>
      </c>
      <c r="B873" s="29" t="s">
        <v>35</v>
      </c>
      <c r="C873" s="37">
        <f t="shared" si="26"/>
        <v>33799.013501261594</v>
      </c>
      <c r="D873" s="26" t="s">
        <v>403</v>
      </c>
      <c r="E873" s="26" t="s">
        <v>352</v>
      </c>
      <c r="F873" s="26"/>
      <c r="G873" s="26" t="s">
        <v>389</v>
      </c>
      <c r="H873" s="26">
        <f>[2]Forêt!H66/1000*[2]Forêt!I66</f>
        <v>0.66272575492669783</v>
      </c>
      <c r="I873" s="26">
        <f>I778</f>
        <v>51000000</v>
      </c>
      <c r="J873" s="26" t="s">
        <v>353</v>
      </c>
      <c r="K873" s="41">
        <v>1</v>
      </c>
      <c r="L873" s="26">
        <f t="shared" si="24"/>
        <v>51000000</v>
      </c>
      <c r="M873" s="26"/>
      <c r="N873" s="26">
        <f t="shared" si="25"/>
        <v>33799013.501261592</v>
      </c>
    </row>
    <row r="874" spans="1:14" x14ac:dyDescent="0.25">
      <c r="A874" s="29" t="s">
        <v>175</v>
      </c>
      <c r="B874" s="29" t="s">
        <v>29</v>
      </c>
      <c r="C874" s="37">
        <f t="shared" si="26"/>
        <v>2017831.1619317881</v>
      </c>
      <c r="D874" s="26" t="s">
        <v>403</v>
      </c>
      <c r="E874" s="26" t="s">
        <v>354</v>
      </c>
      <c r="F874" s="26">
        <v>2019</v>
      </c>
      <c r="G874" s="26" t="s">
        <v>389</v>
      </c>
      <c r="H874" s="26">
        <f>[2]Forêt!I20/1000*[2]Forêt!J20</f>
        <v>0.72065398640420997</v>
      </c>
      <c r="I874" s="26">
        <v>2800000000</v>
      </c>
      <c r="J874" s="26" t="s">
        <v>353</v>
      </c>
      <c r="K874" s="41">
        <v>1</v>
      </c>
      <c r="L874" s="26">
        <f t="shared" si="24"/>
        <v>2800000000</v>
      </c>
      <c r="M874" s="26"/>
      <c r="N874" s="26">
        <f t="shared" si="25"/>
        <v>2017831161.931788</v>
      </c>
    </row>
    <row r="875" spans="1:14" x14ac:dyDescent="0.25">
      <c r="A875" s="29" t="s">
        <v>175</v>
      </c>
      <c r="B875" s="29" t="s">
        <v>33</v>
      </c>
      <c r="C875" s="37">
        <f t="shared" si="26"/>
        <v>190252.65241071142</v>
      </c>
      <c r="D875" s="26" t="s">
        <v>403</v>
      </c>
      <c r="E875" s="26" t="s">
        <v>354</v>
      </c>
      <c r="F875" s="26">
        <v>2019</v>
      </c>
      <c r="G875" s="26" t="s">
        <v>389</v>
      </c>
      <c r="H875" s="26">
        <f>[2]Forêt!I20/1000*[2]Forêt!J20</f>
        <v>0.72065398640420997</v>
      </c>
      <c r="I875" s="26">
        <v>264000000</v>
      </c>
      <c r="J875" s="26" t="s">
        <v>353</v>
      </c>
      <c r="K875" s="41">
        <v>1</v>
      </c>
      <c r="L875" s="26">
        <f t="shared" si="24"/>
        <v>264000000</v>
      </c>
      <c r="M875" s="26"/>
      <c r="N875" s="26">
        <f t="shared" si="25"/>
        <v>190252652.41071144</v>
      </c>
    </row>
    <row r="876" spans="1:14" x14ac:dyDescent="0.25">
      <c r="A876" s="29" t="s">
        <v>175</v>
      </c>
      <c r="B876" s="29" t="s">
        <v>34</v>
      </c>
      <c r="C876" s="37">
        <f t="shared" si="26"/>
        <v>92243.710259738873</v>
      </c>
      <c r="D876" s="26" t="s">
        <v>403</v>
      </c>
      <c r="E876" s="26" t="s">
        <v>354</v>
      </c>
      <c r="F876" s="26">
        <v>2019</v>
      </c>
      <c r="G876" s="26" t="s">
        <v>389</v>
      </c>
      <c r="H876" s="26">
        <f>[2]Forêt!I20/1000*[2]Forêt!J20</f>
        <v>0.72065398640420997</v>
      </c>
      <c r="I876" s="26">
        <v>128000000</v>
      </c>
      <c r="J876" s="26" t="s">
        <v>353</v>
      </c>
      <c r="K876" s="41">
        <v>1</v>
      </c>
      <c r="L876" s="26">
        <f t="shared" si="24"/>
        <v>128000000</v>
      </c>
      <c r="M876" s="26"/>
      <c r="N876" s="26">
        <f t="shared" si="25"/>
        <v>92243710.259738877</v>
      </c>
    </row>
    <row r="877" spans="1:14" x14ac:dyDescent="0.25">
      <c r="A877" s="29" t="s">
        <v>178</v>
      </c>
      <c r="B877" s="29" t="s">
        <v>62</v>
      </c>
      <c r="C877" s="37">
        <f t="shared" si="26"/>
        <v>3044.2019359653418</v>
      </c>
      <c r="D877" s="26" t="s">
        <v>403</v>
      </c>
      <c r="E877" s="26" t="s">
        <v>355</v>
      </c>
      <c r="F877" s="26">
        <v>2021</v>
      </c>
      <c r="G877" s="26" t="s">
        <v>389</v>
      </c>
      <c r="H877" s="26">
        <f>[2]Bois!G35/1000</f>
        <v>0.4185620701176051</v>
      </c>
      <c r="I877" s="26">
        <v>7273000</v>
      </c>
      <c r="J877" s="26" t="s">
        <v>353</v>
      </c>
      <c r="K877" s="41">
        <v>0.15</v>
      </c>
      <c r="L877" s="26">
        <f t="shared" si="24"/>
        <v>7273000</v>
      </c>
      <c r="M877" s="26"/>
      <c r="N877" s="26">
        <f t="shared" si="25"/>
        <v>3044201.935965342</v>
      </c>
    </row>
    <row r="878" spans="1:14" x14ac:dyDescent="0.25">
      <c r="A878" s="29" t="s">
        <v>178</v>
      </c>
      <c r="B878" s="29" t="s">
        <v>117</v>
      </c>
      <c r="C878" s="37">
        <f t="shared" si="26"/>
        <v>2490.7106748807341</v>
      </c>
      <c r="D878" s="26" t="s">
        <v>403</v>
      </c>
      <c r="E878" s="26" t="s">
        <v>352</v>
      </c>
      <c r="F878" s="26"/>
      <c r="G878" s="26" t="str" cm="1">
        <f t="array" ref="G878">_xlfn.XLOOKUP(A878&amp;B878,[3]Données!$A:$A&amp;[3]Données!$B:$B,[3]Données!$F:$F)</f>
        <v>Production</v>
      </c>
      <c r="H878" s="26">
        <f>[2]Bois!G35/1000</f>
        <v>0.4185620701176051</v>
      </c>
      <c r="I878" s="26">
        <f>I784-I877</f>
        <v>5950636.3636363633</v>
      </c>
      <c r="J878" s="26" t="s">
        <v>353</v>
      </c>
      <c r="K878" s="41">
        <v>0.5</v>
      </c>
      <c r="L878" s="26">
        <f t="shared" si="24"/>
        <v>5950636.3636363633</v>
      </c>
      <c r="M878" s="26"/>
      <c r="N878" s="26">
        <f t="shared" si="25"/>
        <v>2490710.6748807342</v>
      </c>
    </row>
    <row r="879" spans="1:14" x14ac:dyDescent="0.25">
      <c r="A879" s="29" t="s">
        <v>179</v>
      </c>
      <c r="B879" s="29" t="s">
        <v>58</v>
      </c>
      <c r="C879" s="37">
        <f t="shared" si="26"/>
        <v>724.62575638385499</v>
      </c>
      <c r="D879" s="26" t="s">
        <v>403</v>
      </c>
      <c r="E879" s="26" t="s">
        <v>355</v>
      </c>
      <c r="F879" s="26">
        <v>2021</v>
      </c>
      <c r="G879" s="26" t="s">
        <v>389</v>
      </c>
      <c r="H879" s="26">
        <f>[2]Bois!G28/1000</f>
        <v>0.56259763694398679</v>
      </c>
      <c r="I879" s="26">
        <v>1288000</v>
      </c>
      <c r="J879" s="26" t="s">
        <v>353</v>
      </c>
      <c r="K879" s="41">
        <v>0.15</v>
      </c>
      <c r="L879" s="26">
        <f t="shared" si="24"/>
        <v>1288000</v>
      </c>
      <c r="M879" s="26"/>
      <c r="N879" s="26">
        <f t="shared" si="25"/>
        <v>724625.75638385501</v>
      </c>
    </row>
    <row r="880" spans="1:14" x14ac:dyDescent="0.25">
      <c r="A880" s="29" t="s">
        <v>179</v>
      </c>
      <c r="B880" s="29" t="s">
        <v>69</v>
      </c>
      <c r="C880" s="37">
        <f t="shared" si="26"/>
        <v>65.413357142857137</v>
      </c>
      <c r="D880" s="26" t="s">
        <v>403</v>
      </c>
      <c r="E880" s="26" t="s">
        <v>355</v>
      </c>
      <c r="F880" s="26">
        <v>2021</v>
      </c>
      <c r="G880" s="26" t="s">
        <v>389</v>
      </c>
      <c r="H880" s="26">
        <f>[2]Bois!G3/1000</f>
        <v>0.61710714285714274</v>
      </c>
      <c r="I880" s="26">
        <v>106000</v>
      </c>
      <c r="J880" s="26" t="s">
        <v>353</v>
      </c>
      <c r="K880" s="41">
        <v>0.15</v>
      </c>
      <c r="L880" s="26">
        <f t="shared" si="24"/>
        <v>106000</v>
      </c>
      <c r="M880" s="26"/>
      <c r="N880" s="26">
        <f t="shared" si="25"/>
        <v>65413.35714285713</v>
      </c>
    </row>
    <row r="881" spans="1:14" x14ac:dyDescent="0.25">
      <c r="A881" s="29" t="s">
        <v>179</v>
      </c>
      <c r="B881" s="29" t="s">
        <v>71</v>
      </c>
      <c r="C881" s="37">
        <f t="shared" si="26"/>
        <v>40.111964285714272</v>
      </c>
      <c r="D881" s="26" t="s">
        <v>403</v>
      </c>
      <c r="E881" s="26" t="s">
        <v>355</v>
      </c>
      <c r="F881" s="26">
        <v>2021</v>
      </c>
      <c r="G881" s="26" t="s">
        <v>389</v>
      </c>
      <c r="H881" s="26">
        <f>[2]Bois!G3/1000</f>
        <v>0.61710714285714274</v>
      </c>
      <c r="I881" s="26">
        <v>65000</v>
      </c>
      <c r="J881" s="26" t="s">
        <v>353</v>
      </c>
      <c r="K881" s="41">
        <v>0.15</v>
      </c>
      <c r="L881" s="26">
        <f t="shared" si="24"/>
        <v>65000</v>
      </c>
      <c r="M881" s="26"/>
      <c r="N881" s="26">
        <f t="shared" si="25"/>
        <v>40111.964285714275</v>
      </c>
    </row>
    <row r="882" spans="1:14" x14ac:dyDescent="0.25">
      <c r="A882" s="29" t="s">
        <v>179</v>
      </c>
      <c r="B882" s="29" t="s">
        <v>117</v>
      </c>
      <c r="C882" s="37">
        <f t="shared" si="26"/>
        <v>925.61675472271645</v>
      </c>
      <c r="D882" s="26" t="s">
        <v>403</v>
      </c>
      <c r="E882" s="26" t="s">
        <v>352</v>
      </c>
      <c r="F882" s="26"/>
      <c r="G882" s="26" t="str" cm="1">
        <f t="array" ref="G882">_xlfn.XLOOKUP(A882&amp;B882,[3]Données!$A:$A&amp;[3]Données!$B:$B,[3]Données!$F:$F)</f>
        <v>Production</v>
      </c>
      <c r="H882" s="26">
        <f>[2]Bois!G28/1000</f>
        <v>0.56259763694398679</v>
      </c>
      <c r="I882" s="26">
        <f>I782-I879-I880-I881</f>
        <v>1645255.3191489363</v>
      </c>
      <c r="J882" s="26" t="s">
        <v>353</v>
      </c>
      <c r="K882" s="41">
        <v>0.5</v>
      </c>
      <c r="L882" s="26">
        <f t="shared" si="24"/>
        <v>1645255.3191489363</v>
      </c>
      <c r="M882" s="26"/>
      <c r="N882" s="26">
        <f t="shared" si="25"/>
        <v>925616.7547227164</v>
      </c>
    </row>
    <row r="883" spans="1:14" x14ac:dyDescent="0.25">
      <c r="A883" s="29" t="s">
        <v>180</v>
      </c>
      <c r="B883" s="29" t="s">
        <v>67</v>
      </c>
      <c r="C883" s="37">
        <f t="shared" si="26"/>
        <v>15.84621739130435</v>
      </c>
      <c r="D883" s="26" t="s">
        <v>403</v>
      </c>
      <c r="E883" s="26" t="s">
        <v>352</v>
      </c>
      <c r="F883" s="26"/>
      <c r="G883" s="26" t="str" cm="1">
        <f t="array" ref="G883">_xlfn.XLOOKUP(A883&amp;B883,[3]Données!$A:$A&amp;[3]Données!$B:$B,[3]Données!$F:$F)</f>
        <v>Production</v>
      </c>
      <c r="H883" s="26">
        <f t="shared" ref="H883:H898" si="27">1/(1+K883)</f>
        <v>0.86956521739130443</v>
      </c>
      <c r="I883" s="26">
        <f>I786*[2]Secteurs!$T$2</f>
        <v>18223.150000000001</v>
      </c>
      <c r="J883" s="26" t="s">
        <v>359</v>
      </c>
      <c r="K883" s="41">
        <v>0.15</v>
      </c>
      <c r="L883" s="26">
        <f>N883/[2]Bois!G42*1000</f>
        <v>31780.992300729322</v>
      </c>
      <c r="M883" s="26"/>
      <c r="N883" s="26">
        <f t="shared" si="25"/>
        <v>15846.21739130435</v>
      </c>
    </row>
    <row r="884" spans="1:14" x14ac:dyDescent="0.25">
      <c r="A884" s="29" t="s">
        <v>180</v>
      </c>
      <c r="B884" s="29" t="s">
        <v>117</v>
      </c>
      <c r="C884" s="37">
        <f t="shared" si="26"/>
        <v>9.939899999999998</v>
      </c>
      <c r="D884" s="26" t="s">
        <v>403</v>
      </c>
      <c r="E884" s="26" t="s">
        <v>352</v>
      </c>
      <c r="F884" s="26"/>
      <c r="G884" s="26" t="str" cm="1">
        <f t="array" ref="G884">_xlfn.XLOOKUP(A884&amp;B884,[3]Données!$A:$A&amp;[3]Données!$B:$B,[3]Données!$F:$F)</f>
        <v>Production</v>
      </c>
      <c r="H884" s="26">
        <f t="shared" si="27"/>
        <v>0.66666666666666663</v>
      </c>
      <c r="I884" s="26">
        <f>I786-I883</f>
        <v>14909.849999999999</v>
      </c>
      <c r="J884" s="26" t="s">
        <v>359</v>
      </c>
      <c r="K884" s="41">
        <v>0.5</v>
      </c>
      <c r="L884" s="26">
        <f>N884*1000/[2]Bois!G42</f>
        <v>19935.349715912023</v>
      </c>
      <c r="M884" s="26"/>
      <c r="N884" s="26">
        <f t="shared" si="25"/>
        <v>9939.8999999999978</v>
      </c>
    </row>
    <row r="885" spans="1:14" x14ac:dyDescent="0.25">
      <c r="A885" s="29" t="s">
        <v>181</v>
      </c>
      <c r="B885" s="29" t="s">
        <v>97</v>
      </c>
      <c r="C885" s="37">
        <f t="shared" si="26"/>
        <v>0</v>
      </c>
      <c r="D885" s="26" t="s">
        <v>403</v>
      </c>
      <c r="E885" s="26" t="s">
        <v>372</v>
      </c>
      <c r="F885" s="26">
        <v>2021</v>
      </c>
      <c r="G885" s="26" t="s">
        <v>389</v>
      </c>
      <c r="H885" s="26">
        <f t="shared" si="27"/>
        <v>0.90909090909090906</v>
      </c>
      <c r="I885" s="26">
        <v>0</v>
      </c>
      <c r="J885" s="26" t="s">
        <v>359</v>
      </c>
      <c r="K885" s="41">
        <v>0.1</v>
      </c>
      <c r="L885" s="26">
        <f>I885*[2]Secteurs!M82</f>
        <v>0</v>
      </c>
      <c r="M885" s="26" t="s">
        <v>397</v>
      </c>
      <c r="N885" s="26">
        <f t="shared" si="25"/>
        <v>0</v>
      </c>
    </row>
    <row r="886" spans="1:14" x14ac:dyDescent="0.25">
      <c r="A886" s="29" t="s">
        <v>181</v>
      </c>
      <c r="B886" s="29" t="s">
        <v>99</v>
      </c>
      <c r="C886" s="37">
        <f t="shared" si="26"/>
        <v>0</v>
      </c>
      <c r="D886" s="26" t="s">
        <v>403</v>
      </c>
      <c r="E886" s="26" t="s">
        <v>372</v>
      </c>
      <c r="F886" s="26">
        <v>2021</v>
      </c>
      <c r="G886" s="26" t="s">
        <v>389</v>
      </c>
      <c r="H886" s="26">
        <f t="shared" si="27"/>
        <v>0.90909090909090906</v>
      </c>
      <c r="I886" s="26">
        <v>0</v>
      </c>
      <c r="J886" s="26" t="s">
        <v>359</v>
      </c>
      <c r="K886" s="41">
        <v>0.1</v>
      </c>
      <c r="L886" s="26">
        <f>I886*[2]Secteurs!M82</f>
        <v>0</v>
      </c>
      <c r="M886" s="26"/>
      <c r="N886" s="26">
        <f t="shared" si="25"/>
        <v>0</v>
      </c>
    </row>
    <row r="887" spans="1:14" x14ac:dyDescent="0.25">
      <c r="A887" s="29" t="s">
        <v>181</v>
      </c>
      <c r="B887" s="29" t="s">
        <v>98</v>
      </c>
      <c r="C887" s="37">
        <f t="shared" si="26"/>
        <v>1468.5454545454545</v>
      </c>
      <c r="D887" s="26" t="s">
        <v>403</v>
      </c>
      <c r="E887" s="26" t="s">
        <v>360</v>
      </c>
      <c r="F887" s="26">
        <v>2021</v>
      </c>
      <c r="G887" s="26" t="s">
        <v>389</v>
      </c>
      <c r="H887" s="26">
        <f t="shared" si="27"/>
        <v>0.90909090909090906</v>
      </c>
      <c r="I887" s="26">
        <v>1615400</v>
      </c>
      <c r="J887" s="26" t="s">
        <v>359</v>
      </c>
      <c r="K887" s="41">
        <v>0.1</v>
      </c>
      <c r="L887" s="26">
        <f>I887*[2]Secteurs!M$83</f>
        <v>3440802</v>
      </c>
      <c r="M887" s="26"/>
      <c r="N887" s="26">
        <f t="shared" si="25"/>
        <v>1468545.4545454546</v>
      </c>
    </row>
    <row r="888" spans="1:14" x14ac:dyDescent="0.25">
      <c r="A888" s="29" t="s">
        <v>181</v>
      </c>
      <c r="B888" s="29" t="s">
        <v>104</v>
      </c>
      <c r="C888" s="37">
        <f t="shared" si="26"/>
        <v>1696.17</v>
      </c>
      <c r="D888" s="26" t="s">
        <v>403</v>
      </c>
      <c r="E888" s="26" t="s">
        <v>352</v>
      </c>
      <c r="F888" s="26"/>
      <c r="G888" s="26" t="s">
        <v>389</v>
      </c>
      <c r="H888" s="26">
        <f t="shared" si="27"/>
        <v>1</v>
      </c>
      <c r="I888" s="26">
        <f>I887*7*0.15</f>
        <v>1696170</v>
      </c>
      <c r="J888" s="26" t="s">
        <v>359</v>
      </c>
      <c r="K888" s="41">
        <v>0</v>
      </c>
      <c r="L888" s="26">
        <f>I888*[2]Secteurs!M79</f>
        <v>1865787.0000000002</v>
      </c>
      <c r="M888" s="26"/>
      <c r="N888" s="26">
        <f t="shared" si="25"/>
        <v>1696170</v>
      </c>
    </row>
    <row r="889" spans="1:14" x14ac:dyDescent="0.25">
      <c r="A889" s="29" t="s">
        <v>181</v>
      </c>
      <c r="B889" s="29" t="s">
        <v>117</v>
      </c>
      <c r="C889" s="37">
        <f t="shared" si="26"/>
        <v>2511.6636363636362</v>
      </c>
      <c r="D889" s="26" t="s">
        <v>403</v>
      </c>
      <c r="E889" s="26" t="s">
        <v>352</v>
      </c>
      <c r="F889" s="26"/>
      <c r="G889" s="26" t="s">
        <v>389</v>
      </c>
      <c r="H889" s="26">
        <f t="shared" si="27"/>
        <v>0.90909090909090906</v>
      </c>
      <c r="I889" s="26">
        <f>I787+I789+I816-I885-I886-I887-I888</f>
        <v>2762830</v>
      </c>
      <c r="J889" s="26" t="s">
        <v>359</v>
      </c>
      <c r="K889" s="41">
        <v>0.1</v>
      </c>
      <c r="L889" s="26">
        <f>I889*[2]Secteurs!M79</f>
        <v>3039113.0000000005</v>
      </c>
      <c r="M889" s="26"/>
      <c r="N889" s="26">
        <f t="shared" si="25"/>
        <v>2511663.6363636362</v>
      </c>
    </row>
    <row r="890" spans="1:14" x14ac:dyDescent="0.25">
      <c r="A890" s="29" t="s">
        <v>182</v>
      </c>
      <c r="B890" s="29" t="s">
        <v>101</v>
      </c>
      <c r="C890" s="37">
        <f t="shared" si="26"/>
        <v>4399.6363636363631</v>
      </c>
      <c r="D890" s="26" t="s">
        <v>403</v>
      </c>
      <c r="E890" s="26" t="s">
        <v>360</v>
      </c>
      <c r="F890" s="26">
        <v>2021</v>
      </c>
      <c r="G890" s="26" t="s">
        <v>389</v>
      </c>
      <c r="H890" s="26">
        <f t="shared" si="27"/>
        <v>0.90909090909090906</v>
      </c>
      <c r="I890" s="26">
        <v>4839600</v>
      </c>
      <c r="J890" s="26" t="s">
        <v>359</v>
      </c>
      <c r="K890" s="41">
        <v>0.1</v>
      </c>
      <c r="L890" s="26">
        <f>I890*[2]Secteurs!M$85</f>
        <v>7452984</v>
      </c>
      <c r="M890" s="26"/>
      <c r="N890" s="26">
        <f t="shared" si="25"/>
        <v>4399636.3636363633</v>
      </c>
    </row>
    <row r="891" spans="1:14" x14ac:dyDescent="0.25">
      <c r="A891" s="29" t="s">
        <v>182</v>
      </c>
      <c r="B891" s="29" t="s">
        <v>102</v>
      </c>
      <c r="C891" s="37">
        <f t="shared" si="26"/>
        <v>742.45454545454538</v>
      </c>
      <c r="D891" s="26" t="s">
        <v>403</v>
      </c>
      <c r="E891" s="26" t="s">
        <v>360</v>
      </c>
      <c r="F891" s="26">
        <v>2021</v>
      </c>
      <c r="G891" s="26" t="s">
        <v>389</v>
      </c>
      <c r="H891" s="26">
        <f t="shared" si="27"/>
        <v>0.90909090909090906</v>
      </c>
      <c r="I891" s="26">
        <v>816700</v>
      </c>
      <c r="J891" s="26" t="s">
        <v>359</v>
      </c>
      <c r="K891" s="41">
        <v>0.1</v>
      </c>
      <c r="L891" s="26">
        <f>I891*[2]Secteurs!M$85</f>
        <v>1257718</v>
      </c>
      <c r="M891" s="26"/>
      <c r="N891" s="26">
        <f t="shared" si="25"/>
        <v>742454.54545454541</v>
      </c>
    </row>
    <row r="892" spans="1:14" x14ac:dyDescent="0.25">
      <c r="A892" s="29" t="s">
        <v>182</v>
      </c>
      <c r="B892" s="29" t="s">
        <v>103</v>
      </c>
      <c r="C892" s="37">
        <f t="shared" si="26"/>
        <v>1193.6363636363635</v>
      </c>
      <c r="D892" s="26" t="s">
        <v>403</v>
      </c>
      <c r="E892" s="26" t="s">
        <v>360</v>
      </c>
      <c r="F892" s="26">
        <v>2021</v>
      </c>
      <c r="G892" s="26" t="s">
        <v>389</v>
      </c>
      <c r="H892" s="26">
        <f t="shared" si="27"/>
        <v>0.90909090909090906</v>
      </c>
      <c r="I892" s="26">
        <v>1313000</v>
      </c>
      <c r="J892" s="26" t="s">
        <v>359</v>
      </c>
      <c r="K892" s="41">
        <v>0.1</v>
      </c>
      <c r="L892" s="26">
        <f>I892*[2]Secteurs!M$85</f>
        <v>2022020</v>
      </c>
      <c r="M892" s="26"/>
      <c r="N892" s="26">
        <f t="shared" si="25"/>
        <v>1193636.3636363635</v>
      </c>
    </row>
    <row r="893" spans="1:14" x14ac:dyDescent="0.25">
      <c r="A893" s="29" t="s">
        <v>347</v>
      </c>
      <c r="B893" s="29" t="s">
        <v>101</v>
      </c>
      <c r="C893" s="37">
        <f t="shared" si="26"/>
        <v>2245.181818181818</v>
      </c>
      <c r="D893" s="26" t="s">
        <v>403</v>
      </c>
      <c r="E893" s="26" t="s">
        <v>360</v>
      </c>
      <c r="F893" s="26">
        <v>2021</v>
      </c>
      <c r="G893" s="26" t="s">
        <v>387</v>
      </c>
      <c r="H893" s="26">
        <f t="shared" si="27"/>
        <v>0.90909090909090906</v>
      </c>
      <c r="I893" s="26">
        <v>2469700</v>
      </c>
      <c r="J893" s="26" t="s">
        <v>359</v>
      </c>
      <c r="K893" s="41">
        <v>0.1</v>
      </c>
      <c r="L893" s="26">
        <f>I893*[2]Secteurs!M$85</f>
        <v>3803338</v>
      </c>
      <c r="M893" s="26"/>
      <c r="N893" s="26">
        <f t="shared" si="25"/>
        <v>2245181.8181818179</v>
      </c>
    </row>
    <row r="894" spans="1:14" x14ac:dyDescent="0.25">
      <c r="A894" s="29" t="s">
        <v>347</v>
      </c>
      <c r="B894" s="29" t="s">
        <v>102</v>
      </c>
      <c r="C894" s="37">
        <f t="shared" si="26"/>
        <v>424.63636363636363</v>
      </c>
      <c r="D894" s="26" t="s">
        <v>403</v>
      </c>
      <c r="E894" s="26" t="s">
        <v>360</v>
      </c>
      <c r="F894" s="26">
        <v>2021</v>
      </c>
      <c r="G894" s="26" t="s">
        <v>387</v>
      </c>
      <c r="H894" s="26">
        <f t="shared" si="27"/>
        <v>0.90909090909090906</v>
      </c>
      <c r="I894" s="26">
        <v>467100</v>
      </c>
      <c r="J894" s="26" t="s">
        <v>359</v>
      </c>
      <c r="K894" s="41">
        <v>0.1</v>
      </c>
      <c r="L894" s="26">
        <f>I894*[2]Secteurs!M$85</f>
        <v>719334</v>
      </c>
      <c r="M894" s="26"/>
      <c r="N894" s="26">
        <f t="shared" si="25"/>
        <v>424636.36363636365</v>
      </c>
    </row>
    <row r="895" spans="1:14" x14ac:dyDescent="0.25">
      <c r="A895" s="29" t="s">
        <v>347</v>
      </c>
      <c r="B895" s="29" t="s">
        <v>103</v>
      </c>
      <c r="C895" s="37">
        <f t="shared" si="26"/>
        <v>1952.090909090909</v>
      </c>
      <c r="D895" s="26" t="s">
        <v>403</v>
      </c>
      <c r="E895" s="26" t="s">
        <v>360</v>
      </c>
      <c r="F895" s="26">
        <v>2021</v>
      </c>
      <c r="G895" s="26" t="s">
        <v>387</v>
      </c>
      <c r="H895" s="26">
        <f t="shared" si="27"/>
        <v>0.90909090909090906</v>
      </c>
      <c r="I895" s="26">
        <v>2147300</v>
      </c>
      <c r="J895" s="26" t="s">
        <v>359</v>
      </c>
      <c r="K895" s="41">
        <v>0.1</v>
      </c>
      <c r="L895" s="26">
        <f>I895*[2]Secteurs!M$85</f>
        <v>3306842</v>
      </c>
      <c r="M895" s="26"/>
      <c r="N895" s="26">
        <f t="shared" si="25"/>
        <v>1952090.9090909089</v>
      </c>
    </row>
    <row r="896" spans="1:14" x14ac:dyDescent="0.25">
      <c r="A896" s="29" t="s">
        <v>101</v>
      </c>
      <c r="B896" s="29" t="s">
        <v>347</v>
      </c>
      <c r="C896" s="37">
        <f t="shared" si="26"/>
        <v>2357.363636363636</v>
      </c>
      <c r="D896" s="26" t="s">
        <v>403</v>
      </c>
      <c r="E896" s="26" t="s">
        <v>360</v>
      </c>
      <c r="F896" s="26">
        <v>2021</v>
      </c>
      <c r="G896" s="26" t="s">
        <v>389</v>
      </c>
      <c r="H896" s="26">
        <f t="shared" si="27"/>
        <v>0.90909090909090906</v>
      </c>
      <c r="I896" s="26">
        <v>2593100</v>
      </c>
      <c r="J896" s="26" t="s">
        <v>359</v>
      </c>
      <c r="K896" s="41">
        <v>0.1</v>
      </c>
      <c r="L896" s="26">
        <f>I896*[2]Secteurs!M$85</f>
        <v>3993374</v>
      </c>
      <c r="M896" s="26"/>
      <c r="N896" s="26">
        <f t="shared" si="25"/>
        <v>2357363.6363636362</v>
      </c>
    </row>
    <row r="897" spans="1:14" x14ac:dyDescent="0.25">
      <c r="A897" s="29" t="s">
        <v>102</v>
      </c>
      <c r="B897" s="29" t="s">
        <v>347</v>
      </c>
      <c r="C897" s="37">
        <f t="shared" si="26"/>
        <v>373.81818181818181</v>
      </c>
      <c r="D897" s="26" t="s">
        <v>403</v>
      </c>
      <c r="E897" s="26" t="s">
        <v>360</v>
      </c>
      <c r="F897" s="26">
        <v>2021</v>
      </c>
      <c r="G897" s="26" t="s">
        <v>389</v>
      </c>
      <c r="H897" s="26">
        <f t="shared" si="27"/>
        <v>0.90909090909090906</v>
      </c>
      <c r="I897" s="26">
        <v>411200</v>
      </c>
      <c r="J897" s="26" t="s">
        <v>359</v>
      </c>
      <c r="K897" s="41">
        <v>0.1</v>
      </c>
      <c r="L897" s="26">
        <f>I897*[2]Secteurs!M$85</f>
        <v>633248</v>
      </c>
      <c r="M897" s="26"/>
      <c r="N897" s="26">
        <f t="shared" si="25"/>
        <v>373818.18181818182</v>
      </c>
    </row>
    <row r="898" spans="1:14" x14ac:dyDescent="0.25">
      <c r="A898" s="29" t="s">
        <v>103</v>
      </c>
      <c r="B898" s="29" t="s">
        <v>347</v>
      </c>
      <c r="C898" s="37">
        <f t="shared" si="26"/>
        <v>911.09090909090901</v>
      </c>
      <c r="D898" s="26" t="s">
        <v>403</v>
      </c>
      <c r="E898" s="26" t="s">
        <v>360</v>
      </c>
      <c r="F898" s="26">
        <v>2021</v>
      </c>
      <c r="G898" s="26" t="s">
        <v>389</v>
      </c>
      <c r="H898" s="26">
        <f t="shared" si="27"/>
        <v>0.90909090909090906</v>
      </c>
      <c r="I898" s="26">
        <v>1002200</v>
      </c>
      <c r="J898" s="26" t="s">
        <v>359</v>
      </c>
      <c r="K898" s="41">
        <v>0.1</v>
      </c>
      <c r="L898" s="26">
        <f>I898*[2]Secteurs!M$85</f>
        <v>1543388</v>
      </c>
      <c r="M898" s="26"/>
      <c r="N898" s="26">
        <f t="shared" si="25"/>
        <v>911090.90909090906</v>
      </c>
    </row>
    <row r="899" spans="1:14" x14ac:dyDescent="0.25">
      <c r="A899" s="29" t="s">
        <v>106</v>
      </c>
      <c r="B899" s="29" t="s">
        <v>105</v>
      </c>
      <c r="C899" s="37">
        <f t="shared" si="26"/>
        <v>2196.9158823529406</v>
      </c>
      <c r="D899" s="26" t="s">
        <v>403</v>
      </c>
      <c r="E899" s="26" t="s">
        <v>373</v>
      </c>
      <c r="F899" s="26">
        <v>2021</v>
      </c>
      <c r="G899" s="26" t="s">
        <v>389</v>
      </c>
      <c r="H899" s="26">
        <f>[2]Meubles!B12*1/(1+K899)</f>
        <v>0.66601847350510446</v>
      </c>
      <c r="I899" s="26">
        <f>2022700+I934-I959</f>
        <v>3298581</v>
      </c>
      <c r="J899" s="26" t="s">
        <v>374</v>
      </c>
      <c r="K899" s="41">
        <v>0.1</v>
      </c>
      <c r="L899" s="26">
        <f>I899/[2]Bois!G35*1000</f>
        <v>7880745.1403161874</v>
      </c>
      <c r="M899" s="26"/>
      <c r="N899" s="26">
        <f t="shared" si="25"/>
        <v>2196915.8823529407</v>
      </c>
    </row>
    <row r="900" spans="1:14" x14ac:dyDescent="0.25">
      <c r="A900" s="29" t="s">
        <v>106</v>
      </c>
      <c r="B900" s="29" t="s">
        <v>117</v>
      </c>
      <c r="C900" s="37">
        <f t="shared" si="26"/>
        <v>112.95660884053633</v>
      </c>
      <c r="D900" s="26" t="s">
        <v>403</v>
      </c>
      <c r="E900" s="26" t="s">
        <v>352</v>
      </c>
      <c r="F900" s="26"/>
      <c r="G900" s="26" t="str" cm="1">
        <f t="array" ref="G900">_xlfn.XLOOKUP(A900&amp;B900,[3]Données!$A:$A&amp;[3]Données!$B:$B,[3]Données!$F:$F)</f>
        <v>Production</v>
      </c>
      <c r="H900" s="26">
        <v>1</v>
      </c>
      <c r="I900" s="26">
        <f>N794+N800+N821+N824+N827+N839-N899</f>
        <v>112956.60884053633</v>
      </c>
      <c r="J900" s="26" t="s">
        <v>359</v>
      </c>
      <c r="K900" s="41">
        <v>0.1</v>
      </c>
      <c r="L900" s="26">
        <f>I900*[2]Secteurs!M79</f>
        <v>124252.26972458996</v>
      </c>
      <c r="M900" s="26"/>
      <c r="N900" s="26">
        <f t="shared" si="25"/>
        <v>112956.60884053633</v>
      </c>
    </row>
    <row r="901" spans="1:14" x14ac:dyDescent="0.25">
      <c r="A901" s="29" t="s">
        <v>276</v>
      </c>
      <c r="B901" s="29" t="s">
        <v>115</v>
      </c>
      <c r="C901" s="37">
        <f t="shared" si="26"/>
        <v>1000</v>
      </c>
      <c r="D901" s="26" t="s">
        <v>403</v>
      </c>
      <c r="E901" s="26" t="s">
        <v>375</v>
      </c>
      <c r="F901" s="26">
        <v>2021</v>
      </c>
      <c r="G901" s="26" t="s">
        <v>389</v>
      </c>
      <c r="H901" s="26">
        <f>1/(1+K901)</f>
        <v>0.55555555555555558</v>
      </c>
      <c r="I901" s="26">
        <v>1800000</v>
      </c>
      <c r="J901" s="26" t="s">
        <v>359</v>
      </c>
      <c r="K901" s="41">
        <v>0.8</v>
      </c>
      <c r="L901" s="26">
        <f>I901/H901</f>
        <v>3240000</v>
      </c>
      <c r="M901" s="26"/>
      <c r="N901" s="26">
        <f t="shared" si="25"/>
        <v>1000000</v>
      </c>
    </row>
    <row r="902" spans="1:14" x14ac:dyDescent="0.25">
      <c r="A902" s="29" t="s">
        <v>284</v>
      </c>
      <c r="B902" s="29" t="s">
        <v>157</v>
      </c>
      <c r="C902" s="37">
        <f t="shared" si="26"/>
        <v>3276.8745506213581</v>
      </c>
      <c r="D902" s="26" t="s">
        <v>403</v>
      </c>
      <c r="E902" s="26" t="s">
        <v>358</v>
      </c>
      <c r="F902" s="26">
        <v>2021</v>
      </c>
      <c r="G902" s="26" t="s">
        <v>389</v>
      </c>
      <c r="H902" s="26">
        <f>[2]Forêt!H66/1000</f>
        <v>0.4681249358030512</v>
      </c>
      <c r="I902" s="26">
        <v>7000000</v>
      </c>
      <c r="J902" s="26" t="s">
        <v>353</v>
      </c>
      <c r="K902" s="41">
        <v>1</v>
      </c>
      <c r="L902" s="26">
        <f>I902</f>
        <v>7000000</v>
      </c>
      <c r="M902" s="26"/>
      <c r="N902" s="26">
        <f t="shared" si="25"/>
        <v>3276874.5506213582</v>
      </c>
    </row>
    <row r="903" spans="1:14" x14ac:dyDescent="0.25">
      <c r="A903" s="29" t="s">
        <v>287</v>
      </c>
      <c r="B903" s="29" t="s">
        <v>117</v>
      </c>
      <c r="C903" s="37">
        <f t="shared" si="26"/>
        <v>0</v>
      </c>
      <c r="D903" s="26" t="s">
        <v>403</v>
      </c>
      <c r="E903" s="26" t="s">
        <v>352</v>
      </c>
      <c r="F903" s="26"/>
      <c r="G903" s="26" t="str" cm="1">
        <f t="array" ref="G903">_xlfn.XLOOKUP(A903&amp;B903,[3]Données!$A:$A&amp;[3]Données!$B:$B,[3]Données!$F:$F)</f>
        <v>Production</v>
      </c>
      <c r="H903" s="26">
        <f>1/(1+K903)</f>
        <v>0.66666666666666663</v>
      </c>
      <c r="I903" s="26">
        <v>0</v>
      </c>
      <c r="J903" s="26" t="s">
        <v>359</v>
      </c>
      <c r="K903" s="41">
        <v>0.5</v>
      </c>
      <c r="L903" s="26">
        <f>I903*[2]Secteurs!M79</f>
        <v>0</v>
      </c>
      <c r="M903" s="26"/>
      <c r="N903" s="26">
        <f t="shared" si="25"/>
        <v>0</v>
      </c>
    </row>
    <row r="904" spans="1:14" x14ac:dyDescent="0.25">
      <c r="A904" s="29" t="s">
        <v>287</v>
      </c>
      <c r="B904" s="29" t="s">
        <v>144</v>
      </c>
      <c r="C904" s="37">
        <f t="shared" ref="C904:C935" si="28">N904/1000</f>
        <v>115.06874999999998</v>
      </c>
      <c r="D904" s="26" t="s">
        <v>403</v>
      </c>
      <c r="E904" s="26" t="s">
        <v>358</v>
      </c>
      <c r="F904" s="26">
        <v>2021</v>
      </c>
      <c r="G904" s="26" t="s">
        <v>389</v>
      </c>
      <c r="H904" s="26">
        <f>[2]Panneaux!B8*0.85*1/(1+Données!K904)/1000</f>
        <v>0.42499999999999993</v>
      </c>
      <c r="I904" s="26">
        <v>270750</v>
      </c>
      <c r="J904" s="26" t="s">
        <v>353</v>
      </c>
      <c r="K904" s="41">
        <v>0.1</v>
      </c>
      <c r="L904" s="26">
        <f>I904</f>
        <v>270750</v>
      </c>
      <c r="M904" s="26"/>
      <c r="N904" s="26">
        <f t="shared" si="25"/>
        <v>115068.74999999999</v>
      </c>
    </row>
    <row r="905" spans="1:14" x14ac:dyDescent="0.25">
      <c r="A905" s="29" t="s">
        <v>288</v>
      </c>
      <c r="B905" s="29" t="s">
        <v>117</v>
      </c>
      <c r="C905" s="37">
        <f t="shared" si="28"/>
        <v>565.46921412702966</v>
      </c>
      <c r="D905" s="26" t="s">
        <v>403</v>
      </c>
      <c r="E905" s="26" t="s">
        <v>352</v>
      </c>
      <c r="F905" s="26"/>
      <c r="G905" s="26" t="str" cm="1">
        <f t="array" ref="G905">_xlfn.XLOOKUP(A905&amp;B905,[3]Données!$A:$A&amp;[3]Données!$B:$B,[3]Données!$F:$F)</f>
        <v>Production</v>
      </c>
      <c r="H905" s="26">
        <f>N905/I905</f>
        <v>0.59326651912513129</v>
      </c>
      <c r="I905" s="26">
        <f>I783+I785-I906</f>
        <v>953145.33333333326</v>
      </c>
      <c r="J905" s="26" t="s">
        <v>353</v>
      </c>
      <c r="K905" s="41">
        <v>0.5</v>
      </c>
      <c r="L905" s="26">
        <f>I905</f>
        <v>953145.33333333326</v>
      </c>
      <c r="M905" s="26"/>
      <c r="N905" s="26">
        <f>N783+N785-N906</f>
        <v>565469.21412702964</v>
      </c>
    </row>
    <row r="906" spans="1:14" x14ac:dyDescent="0.25">
      <c r="A906" s="29" t="s">
        <v>288</v>
      </c>
      <c r="B906" s="29" t="s">
        <v>143</v>
      </c>
      <c r="C906" s="37">
        <f t="shared" si="28"/>
        <v>298.01896077287932</v>
      </c>
      <c r="D906" s="26" t="s">
        <v>403</v>
      </c>
      <c r="E906" s="26" t="s">
        <v>352</v>
      </c>
      <c r="F906" s="26"/>
      <c r="G906" s="26" t="str" cm="1">
        <f t="array" ref="G906">_xlfn.XLOOKUP(A906&amp;B906,[3]Données!$A:$A&amp;[3]Données!$B:$B,[3]Données!$F:$F)</f>
        <v>Production</v>
      </c>
      <c r="H906" s="26">
        <f>[2]Bois!G17/1000</f>
        <v>0.41900928994096648</v>
      </c>
      <c r="I906" s="26">
        <f>I783*[2]Secteurs!$M$7+I785*[2]Secteurs!$T$7</f>
        <v>711246.66666666674</v>
      </c>
      <c r="J906" s="26" t="s">
        <v>353</v>
      </c>
      <c r="K906" s="41">
        <v>0.1</v>
      </c>
      <c r="L906" s="26">
        <f>I906</f>
        <v>711246.66666666674</v>
      </c>
      <c r="M906" s="26"/>
      <c r="N906" s="26">
        <f t="shared" ref="N906:N937" si="29">H906*I906</f>
        <v>298018.96077287931</v>
      </c>
    </row>
    <row r="907" spans="1:14" x14ac:dyDescent="0.25">
      <c r="A907" s="29" t="s">
        <v>289</v>
      </c>
      <c r="B907" s="29" t="s">
        <v>117</v>
      </c>
      <c r="C907" s="37">
        <f t="shared" si="28"/>
        <v>32.252666666666805</v>
      </c>
      <c r="D907" s="26" t="s">
        <v>403</v>
      </c>
      <c r="E907" s="26" t="s">
        <v>352</v>
      </c>
      <c r="F907" s="26"/>
      <c r="G907" s="26" t="str" cm="1">
        <f t="array" ref="G907">_xlfn.XLOOKUP(A907&amp;B907,[3]Données!$A:$A&amp;[3]Données!$B:$B,[3]Données!$F:$F)</f>
        <v>Production</v>
      </c>
      <c r="H907" s="26">
        <v>1</v>
      </c>
      <c r="I907" s="26">
        <f>N790+N791+N788+N820-N908-N909-N910-N911-N912-N913</f>
        <v>32252.666666666802</v>
      </c>
      <c r="J907" s="26" t="s">
        <v>359</v>
      </c>
      <c r="K907" s="41">
        <v>0.5</v>
      </c>
      <c r="L907" s="26">
        <f>I907*[2]Secteurs!M79</f>
        <v>35477.933333333487</v>
      </c>
      <c r="M907" s="26"/>
      <c r="N907" s="26">
        <f t="shared" si="29"/>
        <v>32252.666666666802</v>
      </c>
    </row>
    <row r="908" spans="1:14" x14ac:dyDescent="0.25">
      <c r="A908" s="29" t="s">
        <v>289</v>
      </c>
      <c r="B908" s="29" t="s">
        <v>135</v>
      </c>
      <c r="C908" s="37">
        <f t="shared" si="28"/>
        <v>1652.3853370917716</v>
      </c>
      <c r="D908" s="26" t="s">
        <v>403</v>
      </c>
      <c r="E908" s="26" t="s">
        <v>358</v>
      </c>
      <c r="F908" s="26">
        <v>2021</v>
      </c>
      <c r="G908" s="26" t="str" cm="1">
        <f t="array" ref="G908">_xlfn.XLOOKUP(A908&amp;B908,[3]Données!$A:$A&amp;[3]Données!$B:$B,[3]Données!$F:$F)</f>
        <v>Production</v>
      </c>
      <c r="H908" s="26">
        <f>[2]Panneaux!B21</f>
        <v>0.5655</v>
      </c>
      <c r="I908" s="26">
        <f>3283000*[2]Panneaux!J32</f>
        <v>2921989.9860155112</v>
      </c>
      <c r="J908" s="26" t="s">
        <v>353</v>
      </c>
      <c r="K908" s="41">
        <v>7.0000000000000007E-2</v>
      </c>
      <c r="L908" s="26">
        <f t="shared" ref="L908:L913" si="30">I908</f>
        <v>2921989.9860155112</v>
      </c>
      <c r="M908" s="26"/>
      <c r="N908" s="26">
        <f t="shared" si="29"/>
        <v>1652385.3370917717</v>
      </c>
    </row>
    <row r="909" spans="1:14" x14ac:dyDescent="0.25">
      <c r="A909" s="29" t="s">
        <v>289</v>
      </c>
      <c r="B909" s="29" t="s">
        <v>137</v>
      </c>
      <c r="C909" s="37">
        <f t="shared" si="28"/>
        <v>294.84375</v>
      </c>
      <c r="D909" s="26" t="s">
        <v>403</v>
      </c>
      <c r="E909" s="26" t="s">
        <v>358</v>
      </c>
      <c r="F909" s="26">
        <v>2021</v>
      </c>
      <c r="G909" s="26" t="s">
        <v>389</v>
      </c>
      <c r="H909" s="26">
        <f>[2]Panneaux!E21</f>
        <v>0.63749999999999996</v>
      </c>
      <c r="I909" s="26">
        <f>925000/2</f>
        <v>462500</v>
      </c>
      <c r="J909" s="26" t="s">
        <v>353</v>
      </c>
      <c r="K909" s="41">
        <v>0.06</v>
      </c>
      <c r="L909" s="26">
        <f t="shared" si="30"/>
        <v>462500</v>
      </c>
      <c r="M909" s="26" t="s">
        <v>398</v>
      </c>
      <c r="N909" s="26">
        <f t="shared" si="29"/>
        <v>294843.75</v>
      </c>
    </row>
    <row r="910" spans="1:14" x14ac:dyDescent="0.25">
      <c r="A910" s="29" t="s">
        <v>289</v>
      </c>
      <c r="B910" s="29" t="s">
        <v>138</v>
      </c>
      <c r="C910" s="37">
        <f t="shared" si="28"/>
        <v>294.84375</v>
      </c>
      <c r="D910" s="26" t="s">
        <v>403</v>
      </c>
      <c r="E910" s="26" t="s">
        <v>358</v>
      </c>
      <c r="F910" s="26">
        <v>2021</v>
      </c>
      <c r="G910" s="26" t="s">
        <v>389</v>
      </c>
      <c r="H910" s="26">
        <f>[2]Panneaux!E21</f>
        <v>0.63749999999999996</v>
      </c>
      <c r="I910" s="26">
        <f>925000/2</f>
        <v>462500</v>
      </c>
      <c r="J910" s="26" t="s">
        <v>353</v>
      </c>
      <c r="K910" s="41">
        <v>0.06</v>
      </c>
      <c r="L910" s="26">
        <f t="shared" si="30"/>
        <v>462500</v>
      </c>
      <c r="M910" s="26"/>
      <c r="N910" s="26">
        <f t="shared" si="29"/>
        <v>294843.75</v>
      </c>
    </row>
    <row r="911" spans="1:14" x14ac:dyDescent="0.25">
      <c r="A911" s="29" t="s">
        <v>289</v>
      </c>
      <c r="B911" s="29" t="s">
        <v>140</v>
      </c>
      <c r="C911" s="37">
        <f t="shared" si="28"/>
        <v>31.254999999999999</v>
      </c>
      <c r="D911" s="26" t="s">
        <v>403</v>
      </c>
      <c r="E911" s="26" t="s">
        <v>358</v>
      </c>
      <c r="F911" s="26">
        <v>2021</v>
      </c>
      <c r="G911" s="26" t="s">
        <v>389</v>
      </c>
      <c r="H911" s="26">
        <f>[2]Panneaux!D21</f>
        <v>0.89300000000000002</v>
      </c>
      <c r="I911" s="26">
        <f>70000/2</f>
        <v>35000</v>
      </c>
      <c r="J911" s="26" t="s">
        <v>353</v>
      </c>
      <c r="K911" s="41">
        <v>0.06</v>
      </c>
      <c r="L911" s="26">
        <f t="shared" si="30"/>
        <v>35000</v>
      </c>
      <c r="M911" s="26" t="s">
        <v>399</v>
      </c>
      <c r="N911" s="26">
        <f t="shared" si="29"/>
        <v>31255</v>
      </c>
    </row>
    <row r="912" spans="1:14" x14ac:dyDescent="0.25">
      <c r="A912" s="29" t="s">
        <v>289</v>
      </c>
      <c r="B912" s="29" t="s">
        <v>141</v>
      </c>
      <c r="C912" s="37">
        <f t="shared" si="28"/>
        <v>31.254999999999999</v>
      </c>
      <c r="D912" s="26" t="s">
        <v>403</v>
      </c>
      <c r="E912" s="26" t="s">
        <v>358</v>
      </c>
      <c r="F912" s="26">
        <v>2021</v>
      </c>
      <c r="G912" s="26" t="s">
        <v>389</v>
      </c>
      <c r="H912" s="26">
        <f>[2]Panneaux!D21</f>
        <v>0.89300000000000002</v>
      </c>
      <c r="I912" s="26">
        <f>70000/2</f>
        <v>35000</v>
      </c>
      <c r="J912" s="26" t="s">
        <v>353</v>
      </c>
      <c r="K912" s="41">
        <v>0.06</v>
      </c>
      <c r="L912" s="26">
        <f t="shared" si="30"/>
        <v>35000</v>
      </c>
      <c r="M912" s="26"/>
      <c r="N912" s="26">
        <f t="shared" si="29"/>
        <v>31255</v>
      </c>
    </row>
    <row r="913" spans="1:14" x14ac:dyDescent="0.25">
      <c r="A913" s="29" t="s">
        <v>289</v>
      </c>
      <c r="B913" s="29" t="s">
        <v>142</v>
      </c>
      <c r="C913" s="37">
        <f t="shared" si="28"/>
        <v>204.15116290822851</v>
      </c>
      <c r="D913" s="26" t="s">
        <v>403</v>
      </c>
      <c r="E913" s="26" t="s">
        <v>358</v>
      </c>
      <c r="F913" s="26">
        <v>2021</v>
      </c>
      <c r="G913" s="26" t="s">
        <v>389</v>
      </c>
      <c r="H913" s="26">
        <f>[2]Panneaux!B21</f>
        <v>0.5655</v>
      </c>
      <c r="I913" s="26">
        <f>3283000*[2]Panneaux!J33</f>
        <v>361010.01398448896</v>
      </c>
      <c r="J913" s="26" t="s">
        <v>353</v>
      </c>
      <c r="K913" s="41">
        <v>7.0000000000000007E-2</v>
      </c>
      <c r="L913" s="26">
        <f t="shared" si="30"/>
        <v>361010.01398448896</v>
      </c>
      <c r="M913" s="26"/>
      <c r="N913" s="26">
        <f t="shared" si="29"/>
        <v>204151.16290822852</v>
      </c>
    </row>
    <row r="914" spans="1:14" x14ac:dyDescent="0.25">
      <c r="A914" s="29" t="s">
        <v>295</v>
      </c>
      <c r="B914" s="29" t="s">
        <v>53</v>
      </c>
      <c r="C914" s="37">
        <f t="shared" si="28"/>
        <v>735</v>
      </c>
      <c r="D914" s="26" t="s">
        <v>403</v>
      </c>
      <c r="E914" s="26" t="s">
        <v>352</v>
      </c>
      <c r="F914" s="26"/>
      <c r="G914" s="26" t="s">
        <v>389</v>
      </c>
      <c r="H914" s="26">
        <f t="shared" ref="H914:H919" si="31">1/(1+K914)</f>
        <v>0.83333333333333337</v>
      </c>
      <c r="I914" s="26">
        <f>I791</f>
        <v>882000</v>
      </c>
      <c r="J914" s="26" t="s">
        <v>359</v>
      </c>
      <c r="K914" s="41">
        <v>0.2</v>
      </c>
      <c r="L914" s="26">
        <f>I914*[2]Secteurs!M86</f>
        <v>970200.00000000012</v>
      </c>
      <c r="M914" s="26"/>
      <c r="N914" s="26">
        <f t="shared" si="29"/>
        <v>735000</v>
      </c>
    </row>
    <row r="915" spans="1:14" x14ac:dyDescent="0.25">
      <c r="A915" s="29" t="s">
        <v>297</v>
      </c>
      <c r="B915" s="29" t="s">
        <v>54</v>
      </c>
      <c r="C915" s="37">
        <f t="shared" si="28"/>
        <v>6123.6363636363631</v>
      </c>
      <c r="D915" s="26" t="s">
        <v>403</v>
      </c>
      <c r="E915" s="26" t="s">
        <v>365</v>
      </c>
      <c r="F915" s="26">
        <v>2019</v>
      </c>
      <c r="G915" s="26" t="s">
        <v>389</v>
      </c>
      <c r="H915" s="26">
        <f t="shared" si="31"/>
        <v>0.90909090909090906</v>
      </c>
      <c r="I915" s="26">
        <v>6736000</v>
      </c>
      <c r="J915" s="26" t="s">
        <v>359</v>
      </c>
      <c r="K915" s="41">
        <v>0.1</v>
      </c>
      <c r="L915" s="26">
        <f>I915*[2]Secteurs!M84</f>
        <v>10373440</v>
      </c>
      <c r="M915" s="26"/>
      <c r="N915" s="26">
        <f t="shared" si="29"/>
        <v>6123636.3636363633</v>
      </c>
    </row>
    <row r="916" spans="1:14" x14ac:dyDescent="0.25">
      <c r="A916" s="29" t="s">
        <v>299</v>
      </c>
      <c r="B916" s="29" t="s">
        <v>146</v>
      </c>
      <c r="C916" s="37">
        <f t="shared" si="28"/>
        <v>3496.291666666667</v>
      </c>
      <c r="D916" s="26" t="s">
        <v>403</v>
      </c>
      <c r="E916" s="26" t="s">
        <v>365</v>
      </c>
      <c r="F916" s="26">
        <v>2020</v>
      </c>
      <c r="G916" s="26" t="s">
        <v>389</v>
      </c>
      <c r="H916" s="26">
        <f t="shared" si="31"/>
        <v>0.83333333333333337</v>
      </c>
      <c r="I916" s="44">
        <v>4195550</v>
      </c>
      <c r="J916" s="26" t="s">
        <v>359</v>
      </c>
      <c r="K916" s="41">
        <v>0.2</v>
      </c>
      <c r="L916" s="45">
        <f>I916*[2]Secteurs!M$86</f>
        <v>4615105</v>
      </c>
      <c r="M916" s="26"/>
      <c r="N916" s="26">
        <f t="shared" si="29"/>
        <v>3496291.666666667</v>
      </c>
    </row>
    <row r="917" spans="1:14" x14ac:dyDescent="0.25">
      <c r="A917" s="29" t="s">
        <v>300</v>
      </c>
      <c r="B917" s="29" t="s">
        <v>148</v>
      </c>
      <c r="C917" s="37">
        <f t="shared" si="28"/>
        <v>1586.5</v>
      </c>
      <c r="D917" s="26" t="s">
        <v>403</v>
      </c>
      <c r="E917" s="26" t="s">
        <v>376</v>
      </c>
      <c r="F917" s="26">
        <v>2020</v>
      </c>
      <c r="G917" s="26" t="str" cm="1">
        <f t="array" ref="G917">_xlfn.XLOOKUP(A917&amp;B917,[3]Données!$A:$A&amp;[3]Données!$B:$B,[3]Données!$F:$F)</f>
        <v>Production</v>
      </c>
      <c r="H917" s="26">
        <f t="shared" si="31"/>
        <v>0.83333333333333337</v>
      </c>
      <c r="I917" s="26">
        <v>1903800</v>
      </c>
      <c r="J917" s="26" t="s">
        <v>359</v>
      </c>
      <c r="K917" s="41">
        <v>0.2</v>
      </c>
      <c r="L917" s="45">
        <f>I917*[2]Secteurs!M$86</f>
        <v>2094180.0000000002</v>
      </c>
      <c r="M917" s="26"/>
      <c r="N917" s="26">
        <f t="shared" si="29"/>
        <v>1586500</v>
      </c>
    </row>
    <row r="918" spans="1:14" x14ac:dyDescent="0.25">
      <c r="A918" s="29" t="s">
        <v>301</v>
      </c>
      <c r="B918" s="29" t="s">
        <v>148</v>
      </c>
      <c r="C918" s="37">
        <f t="shared" si="28"/>
        <v>333.5</v>
      </c>
      <c r="D918" s="26" t="s">
        <v>403</v>
      </c>
      <c r="E918" s="26" t="s">
        <v>376</v>
      </c>
      <c r="F918" s="26">
        <v>2020</v>
      </c>
      <c r="G918" s="26" t="str" cm="1">
        <f t="array" ref="G918">_xlfn.XLOOKUP(A918&amp;B918,[3]Données!$A:$A&amp;[3]Données!$B:$B,[3]Données!$F:$F)</f>
        <v>Production</v>
      </c>
      <c r="H918" s="26">
        <f t="shared" si="31"/>
        <v>0.83333333333333337</v>
      </c>
      <c r="I918" s="26">
        <v>400200</v>
      </c>
      <c r="J918" s="26" t="s">
        <v>359</v>
      </c>
      <c r="K918" s="41">
        <v>0.2</v>
      </c>
      <c r="L918" s="45">
        <f>I918*[2]Secteurs!M$86</f>
        <v>440220.00000000006</v>
      </c>
      <c r="M918" s="26"/>
      <c r="N918" s="26">
        <f t="shared" si="29"/>
        <v>333500</v>
      </c>
    </row>
    <row r="919" spans="1:14" x14ac:dyDescent="0.25">
      <c r="A919" s="29" t="s">
        <v>302</v>
      </c>
      <c r="B919" s="29" t="s">
        <v>150</v>
      </c>
      <c r="C919" s="37">
        <f t="shared" si="28"/>
        <v>670.36363636363637</v>
      </c>
      <c r="D919" s="26" t="s">
        <v>403</v>
      </c>
      <c r="E919" s="26" t="s">
        <v>367</v>
      </c>
      <c r="F919" s="26">
        <v>2021</v>
      </c>
      <c r="G919" s="26" t="str" cm="1">
        <f t="array" ref="G919">_xlfn.XLOOKUP(A919&amp;B919,[3]Données!$A:$A&amp;[3]Données!$B:$B,[3]Données!$F:$F)</f>
        <v>Production</v>
      </c>
      <c r="H919" s="26">
        <f t="shared" si="31"/>
        <v>0.90909090909090906</v>
      </c>
      <c r="I919" s="26">
        <v>737400</v>
      </c>
      <c r="J919" s="26" t="s">
        <v>359</v>
      </c>
      <c r="K919" s="41">
        <v>0.1</v>
      </c>
      <c r="L919" s="45">
        <f>I919*[2]Secteurs!M$86</f>
        <v>811140.00000000012</v>
      </c>
      <c r="M919" s="26"/>
      <c r="N919" s="26">
        <f t="shared" si="29"/>
        <v>670363.63636363635</v>
      </c>
    </row>
    <row r="920" spans="1:14" x14ac:dyDescent="0.25">
      <c r="A920" s="29" t="s">
        <v>303</v>
      </c>
      <c r="B920" s="29" t="s">
        <v>152</v>
      </c>
      <c r="C920" s="37">
        <f t="shared" si="28"/>
        <v>8.064447081476839</v>
      </c>
      <c r="D920" s="26" t="s">
        <v>403</v>
      </c>
      <c r="E920" s="26" t="s">
        <v>368</v>
      </c>
      <c r="F920" s="26">
        <v>2019</v>
      </c>
      <c r="G920" s="26" t="str" cm="1">
        <f t="array" ref="G920">_xlfn.XLOOKUP(A920&amp;B920,[3]Données!$A:$A&amp;[3]Données!$B:$B,[3]Données!$F:$F)</f>
        <v>Production</v>
      </c>
      <c r="H920" s="26">
        <f>[2]Palettes!H50/1000*1/(1+K920)</f>
        <v>1.4824351252714776E-2</v>
      </c>
      <c r="I920" s="37">
        <v>544000</v>
      </c>
      <c r="J920" s="26" t="s">
        <v>359</v>
      </c>
      <c r="K920" s="41">
        <v>0.18</v>
      </c>
      <c r="L920" s="26">
        <f>I920/[2]Palettes!H50*1000*[2]Palettes!B53</f>
        <v>1057353.2698988069</v>
      </c>
      <c r="M920" s="26"/>
      <c r="N920" s="26">
        <f t="shared" si="29"/>
        <v>8064.4470814768383</v>
      </c>
    </row>
    <row r="921" spans="1:14" x14ac:dyDescent="0.25">
      <c r="A921" s="29" t="s">
        <v>303</v>
      </c>
      <c r="B921" s="29" t="s">
        <v>154</v>
      </c>
      <c r="C921" s="37">
        <f t="shared" si="28"/>
        <v>1333.8385723885617</v>
      </c>
      <c r="D921" s="26" t="s">
        <v>403</v>
      </c>
      <c r="E921" s="26" t="s">
        <v>377</v>
      </c>
      <c r="F921" s="26">
        <v>2019</v>
      </c>
      <c r="G921" s="26" t="str" cm="1">
        <f t="array" ref="G921">_xlfn.XLOOKUP(A921&amp;B921,[3]Données!$A:$A&amp;[3]Données!$B:$B,[3]Données!$F:$F)</f>
        <v>Production</v>
      </c>
      <c r="H921" s="26">
        <f>[2]Palettes!H21/1000*1/(1+K921)</f>
        <v>1.4498245352049584E-2</v>
      </c>
      <c r="I921" s="26">
        <v>92000000</v>
      </c>
      <c r="J921" s="26" t="s">
        <v>369</v>
      </c>
      <c r="K921" s="41">
        <v>0.18</v>
      </c>
      <c r="L921" s="26">
        <f>I921*[2]Palettes!B53</f>
        <v>3128000</v>
      </c>
      <c r="M921" s="26"/>
      <c r="N921" s="26">
        <f t="shared" si="29"/>
        <v>1333838.5723885617</v>
      </c>
    </row>
    <row r="922" spans="1:14" x14ac:dyDescent="0.25">
      <c r="A922" s="29" t="s">
        <v>304</v>
      </c>
      <c r="B922" s="29" t="s">
        <v>157</v>
      </c>
      <c r="C922" s="37">
        <f t="shared" si="28"/>
        <v>5213.5074100385809</v>
      </c>
      <c r="D922" s="26" t="s">
        <v>403</v>
      </c>
      <c r="E922" s="26" t="s">
        <v>352</v>
      </c>
      <c r="F922" s="26"/>
      <c r="G922" s="26" t="s">
        <v>389</v>
      </c>
      <c r="H922" s="26">
        <f>[2]Forêt!H66/1000</f>
        <v>0.4681249358030512</v>
      </c>
      <c r="I922" s="26">
        <f>I781</f>
        <v>11137000</v>
      </c>
      <c r="J922" s="26" t="s">
        <v>353</v>
      </c>
      <c r="K922" s="41">
        <v>1</v>
      </c>
      <c r="L922" s="26">
        <f>I922</f>
        <v>11137000</v>
      </c>
      <c r="M922" s="26"/>
      <c r="N922" s="26">
        <f t="shared" si="29"/>
        <v>5213507.4100385811</v>
      </c>
    </row>
    <row r="923" spans="1:14" x14ac:dyDescent="0.25">
      <c r="A923" s="29" t="s">
        <v>347</v>
      </c>
      <c r="B923" s="29" t="s">
        <v>45</v>
      </c>
      <c r="C923" s="37">
        <f t="shared" si="28"/>
        <v>17.294</v>
      </c>
      <c r="D923" s="26" t="s">
        <v>403</v>
      </c>
      <c r="E923" s="26" t="s">
        <v>378</v>
      </c>
      <c r="F923" s="26">
        <v>2021</v>
      </c>
      <c r="G923" s="26" t="s">
        <v>387</v>
      </c>
      <c r="H923" s="26">
        <f>1/(1+K923)</f>
        <v>0.5</v>
      </c>
      <c r="I923" s="26">
        <v>34588</v>
      </c>
      <c r="J923" s="26" t="s">
        <v>359</v>
      </c>
      <c r="K923" s="41">
        <v>1</v>
      </c>
      <c r="L923" s="26">
        <f>N923/[2]Bois!G42*1000</f>
        <v>34684.648536402034</v>
      </c>
      <c r="M923" s="26"/>
      <c r="N923" s="26">
        <f t="shared" si="29"/>
        <v>17294</v>
      </c>
    </row>
    <row r="924" spans="1:14" x14ac:dyDescent="0.25">
      <c r="A924" s="29" t="s">
        <v>347</v>
      </c>
      <c r="B924" s="29" t="s">
        <v>40</v>
      </c>
      <c r="C924" s="37">
        <f t="shared" si="28"/>
        <v>31.356083916083911</v>
      </c>
      <c r="D924" s="26" t="s">
        <v>403</v>
      </c>
      <c r="E924" s="26" t="s">
        <v>378</v>
      </c>
      <c r="F924" s="26">
        <v>2021</v>
      </c>
      <c r="G924" s="26" t="s">
        <v>387</v>
      </c>
      <c r="H924" s="26">
        <f>[2]Bois!L24</f>
        <v>0.50909090909090904</v>
      </c>
      <c r="I924" s="26">
        <v>61592.307692307688</v>
      </c>
      <c r="J924" s="26" t="s">
        <v>359</v>
      </c>
      <c r="K924" s="41">
        <v>1</v>
      </c>
      <c r="L924" s="26">
        <f>N924/[2]Bois!G9*1000</f>
        <v>58780.244624501887</v>
      </c>
      <c r="M924" s="26"/>
      <c r="N924" s="26">
        <f t="shared" si="29"/>
        <v>31356.08391608391</v>
      </c>
    </row>
    <row r="925" spans="1:14" x14ac:dyDescent="0.25">
      <c r="A925" s="29" t="s">
        <v>347</v>
      </c>
      <c r="B925" s="29" t="s">
        <v>42</v>
      </c>
      <c r="C925" s="37">
        <f t="shared" si="28"/>
        <v>70.387237113402065</v>
      </c>
      <c r="D925" s="26" t="s">
        <v>403</v>
      </c>
      <c r="E925" s="26" t="s">
        <v>378</v>
      </c>
      <c r="F925" s="26">
        <v>2021</v>
      </c>
      <c r="G925" s="26" t="s">
        <v>387</v>
      </c>
      <c r="H925" s="26">
        <f>[2]Bois!M24</f>
        <v>0.4329896907216495</v>
      </c>
      <c r="I925" s="26">
        <v>162561</v>
      </c>
      <c r="J925" s="26" t="s">
        <v>359</v>
      </c>
      <c r="K925" s="41">
        <v>1</v>
      </c>
      <c r="L925" s="26">
        <f>N925/[2]Bois!G17*1000</f>
        <v>167984.90821842829</v>
      </c>
      <c r="M925" s="26"/>
      <c r="N925" s="26">
        <f t="shared" si="29"/>
        <v>70387.237113402065</v>
      </c>
    </row>
    <row r="926" spans="1:14" x14ac:dyDescent="0.25">
      <c r="A926" s="29" t="s">
        <v>347</v>
      </c>
      <c r="B926" s="29" t="s">
        <v>49</v>
      </c>
      <c r="C926" s="37">
        <f t="shared" si="28"/>
        <v>195.56</v>
      </c>
      <c r="D926" s="26" t="s">
        <v>403</v>
      </c>
      <c r="E926" s="26" t="s">
        <v>378</v>
      </c>
      <c r="F926" s="26">
        <v>2021</v>
      </c>
      <c r="G926" s="26" t="s">
        <v>387</v>
      </c>
      <c r="H926" s="26">
        <f t="shared" ref="H926:H932" si="32">1/(1+K926)</f>
        <v>0.66666666666666663</v>
      </c>
      <c r="I926" s="26">
        <v>293340</v>
      </c>
      <c r="J926" s="26" t="s">
        <v>359</v>
      </c>
      <c r="K926" s="41">
        <v>0.5</v>
      </c>
      <c r="L926" s="26">
        <f>N926/[2]Bois!O7*1000</f>
        <v>489098.18797792203</v>
      </c>
      <c r="M926" s="26"/>
      <c r="N926" s="26">
        <f t="shared" si="29"/>
        <v>195560</v>
      </c>
    </row>
    <row r="927" spans="1:14" x14ac:dyDescent="0.25">
      <c r="A927" s="29" t="s">
        <v>347</v>
      </c>
      <c r="B927" s="29" t="s">
        <v>50</v>
      </c>
      <c r="C927" s="37">
        <f t="shared" si="28"/>
        <v>41.061538461538454</v>
      </c>
      <c r="D927" s="26" t="s">
        <v>403</v>
      </c>
      <c r="E927" s="26" t="s">
        <v>378</v>
      </c>
      <c r="F927" s="26">
        <v>2021</v>
      </c>
      <c r="G927" s="26" t="s">
        <v>387</v>
      </c>
      <c r="H927" s="26">
        <f t="shared" si="32"/>
        <v>0.66666666666666663</v>
      </c>
      <c r="I927" s="26">
        <v>61592.307692307688</v>
      </c>
      <c r="J927" s="26" t="s">
        <v>359</v>
      </c>
      <c r="K927" s="41">
        <v>0.5</v>
      </c>
      <c r="L927" s="26">
        <f>N927/[2]Bois!O3*1000</f>
        <v>70856.83945045463</v>
      </c>
      <c r="M927" s="26"/>
      <c r="N927" s="26">
        <f t="shared" si="29"/>
        <v>41061.538461538454</v>
      </c>
    </row>
    <row r="928" spans="1:14" x14ac:dyDescent="0.25">
      <c r="A928" s="29" t="s">
        <v>347</v>
      </c>
      <c r="B928" s="29" t="s">
        <v>54</v>
      </c>
      <c r="C928" s="37">
        <f t="shared" si="28"/>
        <v>852.72727272727275</v>
      </c>
      <c r="D928" s="26" t="s">
        <v>403</v>
      </c>
      <c r="E928" s="26" t="s">
        <v>360</v>
      </c>
      <c r="F928" s="26">
        <v>2021</v>
      </c>
      <c r="G928" s="26" t="s">
        <v>387</v>
      </c>
      <c r="H928" s="26">
        <f t="shared" si="32"/>
        <v>0.90909090909090906</v>
      </c>
      <c r="I928" s="26">
        <v>938000</v>
      </c>
      <c r="J928" s="26" t="s">
        <v>359</v>
      </c>
      <c r="K928" s="41">
        <v>0.1</v>
      </c>
      <c r="L928" s="26">
        <f>I928*[2]Secteurs!M84</f>
        <v>1444520</v>
      </c>
      <c r="M928" s="26"/>
      <c r="N928" s="26">
        <f t="shared" si="29"/>
        <v>852727.27272727271</v>
      </c>
    </row>
    <row r="929" spans="1:14" x14ac:dyDescent="0.25">
      <c r="A929" s="29" t="s">
        <v>347</v>
      </c>
      <c r="B929" s="29" t="s">
        <v>58</v>
      </c>
      <c r="C929" s="37">
        <f t="shared" si="28"/>
        <v>81.544347826086963</v>
      </c>
      <c r="D929" s="26" t="s">
        <v>403</v>
      </c>
      <c r="E929" s="26" t="s">
        <v>378</v>
      </c>
      <c r="F929" s="26">
        <v>2021</v>
      </c>
      <c r="G929" s="26" t="s">
        <v>387</v>
      </c>
      <c r="H929" s="26">
        <f t="shared" si="32"/>
        <v>0.86956521739130443</v>
      </c>
      <c r="I929" s="26">
        <v>93776</v>
      </c>
      <c r="J929" s="26" t="s">
        <v>359</v>
      </c>
      <c r="K929" s="41">
        <v>0.15</v>
      </c>
      <c r="L929" s="26">
        <f>N929/[2]Bois!G28*1000</f>
        <v>144942.5708025248</v>
      </c>
      <c r="M929" s="26"/>
      <c r="N929" s="26">
        <f t="shared" si="29"/>
        <v>81544.34782608696</v>
      </c>
    </row>
    <row r="930" spans="1:14" x14ac:dyDescent="0.25">
      <c r="A930" s="29" t="s">
        <v>347</v>
      </c>
      <c r="B930" s="29" t="s">
        <v>62</v>
      </c>
      <c r="C930" s="37">
        <f t="shared" si="28"/>
        <v>1373.1573913043478</v>
      </c>
      <c r="D930" s="26" t="s">
        <v>403</v>
      </c>
      <c r="E930" s="26" t="s">
        <v>378</v>
      </c>
      <c r="F930" s="26">
        <v>2021</v>
      </c>
      <c r="G930" s="26" t="s">
        <v>387</v>
      </c>
      <c r="H930" s="26">
        <f t="shared" si="32"/>
        <v>0.86956521739130443</v>
      </c>
      <c r="I930" s="26">
        <v>1579131</v>
      </c>
      <c r="J930" s="26" t="s">
        <v>359</v>
      </c>
      <c r="K930" s="41">
        <v>0.15</v>
      </c>
      <c r="L930" s="26">
        <f>N930/[2]Bois!G35*1000</f>
        <v>3280654.1474685608</v>
      </c>
      <c r="M930" s="26"/>
      <c r="N930" s="26">
        <f t="shared" si="29"/>
        <v>1373157.3913043479</v>
      </c>
    </row>
    <row r="931" spans="1:14" x14ac:dyDescent="0.25">
      <c r="A931" s="29" t="s">
        <v>347</v>
      </c>
      <c r="B931" s="29" t="s">
        <v>67</v>
      </c>
      <c r="C931" s="37">
        <f t="shared" si="28"/>
        <v>83.943478260869568</v>
      </c>
      <c r="D931" s="26" t="s">
        <v>403</v>
      </c>
      <c r="E931" s="26" t="s">
        <v>378</v>
      </c>
      <c r="F931" s="26">
        <v>2021</v>
      </c>
      <c r="G931" s="26" t="s">
        <v>387</v>
      </c>
      <c r="H931" s="26">
        <f t="shared" si="32"/>
        <v>0.86956521739130443</v>
      </c>
      <c r="I931" s="26">
        <v>96535</v>
      </c>
      <c r="J931" s="26" t="s">
        <v>359</v>
      </c>
      <c r="K931" s="41">
        <v>0.15</v>
      </c>
      <c r="L931" s="26">
        <f>N931/[2]Bois!G42*1000</f>
        <v>168356.07958837552</v>
      </c>
      <c r="M931" s="26"/>
      <c r="N931" s="26">
        <f t="shared" si="29"/>
        <v>83943.478260869568</v>
      </c>
    </row>
    <row r="932" spans="1:14" x14ac:dyDescent="0.25">
      <c r="A932" s="29" t="s">
        <v>347</v>
      </c>
      <c r="B932" s="29" t="s">
        <v>69</v>
      </c>
      <c r="C932" s="37">
        <f t="shared" si="28"/>
        <v>16.85913043478261</v>
      </c>
      <c r="D932" s="26" t="s">
        <v>403</v>
      </c>
      <c r="E932" s="26" t="s">
        <v>378</v>
      </c>
      <c r="F932" s="26">
        <v>2021</v>
      </c>
      <c r="G932" s="26" t="s">
        <v>387</v>
      </c>
      <c r="H932" s="26">
        <f t="shared" si="32"/>
        <v>0.86956521739130443</v>
      </c>
      <c r="I932" s="26">
        <v>19388</v>
      </c>
      <c r="J932" s="26" t="s">
        <v>359</v>
      </c>
      <c r="K932" s="41">
        <v>0.15</v>
      </c>
      <c r="L932" s="26">
        <f>N932/[2]Bois!G22*1000</f>
        <v>27319.616423051866</v>
      </c>
      <c r="M932" s="26"/>
      <c r="N932" s="26">
        <f t="shared" si="29"/>
        <v>16859.130434782612</v>
      </c>
    </row>
    <row r="933" spans="1:14" x14ac:dyDescent="0.25">
      <c r="A933" s="29" t="s">
        <v>347</v>
      </c>
      <c r="B933" s="29" t="s">
        <v>88</v>
      </c>
      <c r="C933" s="37">
        <f t="shared" si="28"/>
        <v>51.885229384501713</v>
      </c>
      <c r="D933" s="26" t="s">
        <v>403</v>
      </c>
      <c r="E933" s="26" t="s">
        <v>370</v>
      </c>
      <c r="F933" s="26">
        <v>2019</v>
      </c>
      <c r="G933" s="26" t="s">
        <v>387</v>
      </c>
      <c r="H933" s="26">
        <f>[2]Palettes!H50/1000*1/(1+K933)</f>
        <v>1.4824351252714776E-2</v>
      </c>
      <c r="I933" s="26">
        <v>3500000</v>
      </c>
      <c r="J933" s="26" t="s">
        <v>369</v>
      </c>
      <c r="K933" s="41">
        <v>0.18</v>
      </c>
      <c r="L933" s="26">
        <f>I933*[2]Palettes!B53</f>
        <v>119000.00000000001</v>
      </c>
      <c r="M933" s="26"/>
      <c r="N933" s="26">
        <f t="shared" si="29"/>
        <v>51885.229384501712</v>
      </c>
    </row>
    <row r="934" spans="1:14" x14ac:dyDescent="0.25">
      <c r="A934" s="29" t="s">
        <v>347</v>
      </c>
      <c r="B934" s="29" t="s">
        <v>105</v>
      </c>
      <c r="C934" s="37">
        <f t="shared" si="28"/>
        <v>995.55642197374812</v>
      </c>
      <c r="D934" s="26" t="s">
        <v>403</v>
      </c>
      <c r="E934" s="26" t="s">
        <v>378</v>
      </c>
      <c r="F934" s="26">
        <v>2021</v>
      </c>
      <c r="G934" s="26" t="s">
        <v>387</v>
      </c>
      <c r="H934" s="26">
        <f>[2]Meubles!B12*1/(1+K934)</f>
        <v>0.66601847350510446</v>
      </c>
      <c r="I934" s="26">
        <v>1494788</v>
      </c>
      <c r="J934" s="26" t="s">
        <v>374</v>
      </c>
      <c r="K934" s="41">
        <v>0.1</v>
      </c>
      <c r="L934" s="26">
        <f>I934/[2]Bois!G35*1000</f>
        <v>3571245.7165074782</v>
      </c>
      <c r="M934" s="26"/>
      <c r="N934" s="26">
        <f t="shared" si="29"/>
        <v>995556.42197374813</v>
      </c>
    </row>
    <row r="935" spans="1:14" x14ac:dyDescent="0.25">
      <c r="A935" s="29" t="s">
        <v>347</v>
      </c>
      <c r="B935" s="29" t="s">
        <v>115</v>
      </c>
      <c r="C935" s="37">
        <f t="shared" si="28"/>
        <v>510.72307692307686</v>
      </c>
      <c r="D935" s="26" t="s">
        <v>403</v>
      </c>
      <c r="E935" s="26" t="s">
        <v>378</v>
      </c>
      <c r="F935" s="26">
        <v>2021</v>
      </c>
      <c r="G935" s="26" t="s">
        <v>387</v>
      </c>
      <c r="H935" s="26">
        <f>1/(1+K935)</f>
        <v>0.76923076923076916</v>
      </c>
      <c r="I935" s="26">
        <v>663940</v>
      </c>
      <c r="J935" s="26" t="s">
        <v>359</v>
      </c>
      <c r="K935" s="41">
        <v>0.3</v>
      </c>
      <c r="L935" s="26">
        <f>I935*[2]Secteurs!M80</f>
        <v>730334.00000000012</v>
      </c>
      <c r="M935" s="26"/>
      <c r="N935" s="26">
        <f t="shared" si="29"/>
        <v>510723.07692307688</v>
      </c>
    </row>
    <row r="936" spans="1:14" x14ac:dyDescent="0.25">
      <c r="A936" s="29" t="s">
        <v>347</v>
      </c>
      <c r="B936" s="29" t="s">
        <v>135</v>
      </c>
      <c r="C936" s="37">
        <f t="shared" ref="C936:C971" si="33">N936/1000</f>
        <v>393.14690999999999</v>
      </c>
      <c r="D936" s="26" t="s">
        <v>403</v>
      </c>
      <c r="E936" s="26" t="s">
        <v>378</v>
      </c>
      <c r="F936" s="26">
        <v>2021</v>
      </c>
      <c r="G936" s="26" t="s">
        <v>387</v>
      </c>
      <c r="H936" s="26">
        <f>[2]Panneaux!B22</f>
        <v>0.87</v>
      </c>
      <c r="I936" s="26">
        <v>451893</v>
      </c>
      <c r="J936" s="26" t="s">
        <v>374</v>
      </c>
      <c r="K936" s="41">
        <v>7.0000000000000007E-2</v>
      </c>
      <c r="L936" s="26">
        <f>N936/[2]Panneaux!B21</f>
        <v>695220</v>
      </c>
      <c r="M936" s="26"/>
      <c r="N936" s="26">
        <f t="shared" si="29"/>
        <v>393146.91</v>
      </c>
    </row>
    <row r="937" spans="1:14" x14ac:dyDescent="0.25">
      <c r="A937" s="29" t="s">
        <v>347</v>
      </c>
      <c r="B937" s="29" t="s">
        <v>137</v>
      </c>
      <c r="C937" s="37">
        <f t="shared" si="33"/>
        <v>139.82839999999999</v>
      </c>
      <c r="D937" s="26" t="s">
        <v>403</v>
      </c>
      <c r="E937" s="26" t="s">
        <v>378</v>
      </c>
      <c r="F937" s="26">
        <v>2021</v>
      </c>
      <c r="G937" s="26" t="s">
        <v>387</v>
      </c>
      <c r="H937" s="26">
        <f>[2]Panneaux!E22</f>
        <v>0.85</v>
      </c>
      <c r="I937" s="26">
        <f>329008/2</f>
        <v>164504</v>
      </c>
      <c r="J937" s="26" t="s">
        <v>374</v>
      </c>
      <c r="K937" s="41">
        <v>0.06</v>
      </c>
      <c r="L937" s="26">
        <f>N937/[2]Panneaux!E21</f>
        <v>219338.66666666669</v>
      </c>
      <c r="M937" s="26" t="s">
        <v>400</v>
      </c>
      <c r="N937" s="26">
        <f t="shared" si="29"/>
        <v>139828.4</v>
      </c>
    </row>
    <row r="938" spans="1:14" x14ac:dyDescent="0.25">
      <c r="A938" s="29" t="s">
        <v>347</v>
      </c>
      <c r="B938" s="29" t="s">
        <v>138</v>
      </c>
      <c r="C938" s="37">
        <f t="shared" si="33"/>
        <v>139.82839999999999</v>
      </c>
      <c r="D938" s="26" t="s">
        <v>403</v>
      </c>
      <c r="E938" s="26" t="s">
        <v>378</v>
      </c>
      <c r="F938" s="26">
        <v>2021</v>
      </c>
      <c r="G938" s="26" t="s">
        <v>387</v>
      </c>
      <c r="H938" s="26">
        <f>[2]Panneaux!E22</f>
        <v>0.85</v>
      </c>
      <c r="I938" s="26">
        <f>329008/2</f>
        <v>164504</v>
      </c>
      <c r="J938" s="26" t="s">
        <v>374</v>
      </c>
      <c r="K938" s="41">
        <v>0.06</v>
      </c>
      <c r="L938" s="26">
        <f>N938/[2]Panneaux!E21</f>
        <v>219338.66666666669</v>
      </c>
      <c r="M938" s="26"/>
      <c r="N938" s="26">
        <f t="shared" ref="N938:N971" si="34">H938*I938</f>
        <v>139828.4</v>
      </c>
    </row>
    <row r="939" spans="1:14" x14ac:dyDescent="0.25">
      <c r="A939" s="29" t="s">
        <v>347</v>
      </c>
      <c r="B939" s="29" t="s">
        <v>140</v>
      </c>
      <c r="C939" s="37">
        <f t="shared" si="33"/>
        <v>89.761069999999989</v>
      </c>
      <c r="D939" s="26" t="s">
        <v>403</v>
      </c>
      <c r="E939" s="26" t="s">
        <v>378</v>
      </c>
      <c r="F939" s="26">
        <v>2021</v>
      </c>
      <c r="G939" s="26" t="s">
        <v>387</v>
      </c>
      <c r="H939" s="26">
        <f>[2]Panneaux!D22</f>
        <v>0.94</v>
      </c>
      <c r="I939" s="26">
        <f>190981/2</f>
        <v>95490.5</v>
      </c>
      <c r="J939" s="26" t="s">
        <v>374</v>
      </c>
      <c r="K939" s="41">
        <v>0.06</v>
      </c>
      <c r="L939" s="26">
        <f>N939/[2]Panneaux!D21</f>
        <v>100516.31578947368</v>
      </c>
      <c r="M939" s="26" t="s">
        <v>401</v>
      </c>
      <c r="N939" s="26">
        <f t="shared" si="34"/>
        <v>89761.069999999992</v>
      </c>
    </row>
    <row r="940" spans="1:14" x14ac:dyDescent="0.25">
      <c r="A940" s="29" t="s">
        <v>347</v>
      </c>
      <c r="B940" s="29" t="s">
        <v>141</v>
      </c>
      <c r="C940" s="37">
        <f t="shared" si="33"/>
        <v>89.761069999999989</v>
      </c>
      <c r="D940" s="26" t="s">
        <v>403</v>
      </c>
      <c r="E940" s="26" t="s">
        <v>378</v>
      </c>
      <c r="F940" s="26">
        <v>2021</v>
      </c>
      <c r="G940" s="26" t="s">
        <v>387</v>
      </c>
      <c r="H940" s="26">
        <f>[2]Panneaux!D22</f>
        <v>0.94</v>
      </c>
      <c r="I940" s="26">
        <f>190981/2</f>
        <v>95490.5</v>
      </c>
      <c r="J940" s="26" t="s">
        <v>374</v>
      </c>
      <c r="K940" s="41">
        <v>0.06</v>
      </c>
      <c r="L940" s="26">
        <f>N940/[2]Panneaux!D21</f>
        <v>100516.31578947368</v>
      </c>
      <c r="M940" s="26"/>
      <c r="N940" s="26">
        <f t="shared" si="34"/>
        <v>89761.069999999992</v>
      </c>
    </row>
    <row r="941" spans="1:14" x14ac:dyDescent="0.25">
      <c r="A941" s="29" t="s">
        <v>347</v>
      </c>
      <c r="B941" s="29" t="s">
        <v>142</v>
      </c>
      <c r="C941" s="37">
        <f t="shared" si="33"/>
        <v>110.41624</v>
      </c>
      <c r="D941" s="26" t="s">
        <v>403</v>
      </c>
      <c r="E941" s="26" t="s">
        <v>378</v>
      </c>
      <c r="F941" s="26">
        <v>2021</v>
      </c>
      <c r="G941" s="26" t="s">
        <v>387</v>
      </c>
      <c r="H941" s="26">
        <f>[2]Panneaux!C22</f>
        <v>0.88</v>
      </c>
      <c r="I941" s="26">
        <v>125473</v>
      </c>
      <c r="J941" s="26" t="s">
        <v>359</v>
      </c>
      <c r="K941" s="41">
        <v>7.0000000000000007E-2</v>
      </c>
      <c r="L941" s="26">
        <f>N941/[2]Panneaux!C21</f>
        <v>205693.44262295085</v>
      </c>
      <c r="M941" s="26"/>
      <c r="N941" s="26">
        <f t="shared" si="34"/>
        <v>110416.24</v>
      </c>
    </row>
    <row r="942" spans="1:14" x14ac:dyDescent="0.25">
      <c r="A942" s="29" t="s">
        <v>347</v>
      </c>
      <c r="B942" s="29" t="s">
        <v>143</v>
      </c>
      <c r="C942" s="37">
        <f t="shared" si="33"/>
        <v>76.899090909090916</v>
      </c>
      <c r="D942" s="26" t="s">
        <v>403</v>
      </c>
      <c r="E942" s="26" t="s">
        <v>378</v>
      </c>
      <c r="F942" s="26">
        <v>2021</v>
      </c>
      <c r="G942" s="26" t="s">
        <v>387</v>
      </c>
      <c r="H942" s="26">
        <f>1/(1+K942)</f>
        <v>0.90909090909090906</v>
      </c>
      <c r="I942" s="26">
        <v>84589</v>
      </c>
      <c r="J942" s="26" t="s">
        <v>359</v>
      </c>
      <c r="K942" s="41">
        <v>0.1</v>
      </c>
      <c r="L942" s="26">
        <f>N942/[2]Bois!G17*1000</f>
        <v>183525.9808199601</v>
      </c>
      <c r="M942" s="26"/>
      <c r="N942" s="26">
        <f t="shared" si="34"/>
        <v>76899.090909090912</v>
      </c>
    </row>
    <row r="943" spans="1:14" x14ac:dyDescent="0.25">
      <c r="A943" s="29" t="s">
        <v>347</v>
      </c>
      <c r="B943" s="29" t="s">
        <v>144</v>
      </c>
      <c r="C943" s="37">
        <f t="shared" si="33"/>
        <v>266.09327272727273</v>
      </c>
      <c r="D943" s="26" t="s">
        <v>403</v>
      </c>
      <c r="E943" s="26" t="s">
        <v>378</v>
      </c>
      <c r="F943" s="26">
        <v>2021</v>
      </c>
      <c r="G943" s="26" t="s">
        <v>387</v>
      </c>
      <c r="H943" s="26">
        <f>0.85*1/(1+K943)</f>
        <v>0.7727272727272726</v>
      </c>
      <c r="I943" s="26">
        <v>344356</v>
      </c>
      <c r="J943" s="26" t="s">
        <v>374</v>
      </c>
      <c r="K943" s="41">
        <v>0.1</v>
      </c>
      <c r="L943" s="26">
        <f>N943/[2]Panneaux!B8*1000</f>
        <v>483805.95041322312</v>
      </c>
      <c r="M943" s="26"/>
      <c r="N943" s="26">
        <f t="shared" si="34"/>
        <v>266093.27272727271</v>
      </c>
    </row>
    <row r="944" spans="1:14" x14ac:dyDescent="0.25">
      <c r="A944" s="29" t="s">
        <v>347</v>
      </c>
      <c r="B944" s="29" t="s">
        <v>158</v>
      </c>
      <c r="C944" s="37">
        <f t="shared" si="33"/>
        <v>237.97615384615381</v>
      </c>
      <c r="D944" s="26" t="s">
        <v>403</v>
      </c>
      <c r="E944" s="26" t="s">
        <v>378</v>
      </c>
      <c r="F944" s="26">
        <v>2021</v>
      </c>
      <c r="G944" s="26" t="s">
        <v>387</v>
      </c>
      <c r="H944" s="26">
        <f>1/(1+K944)</f>
        <v>0.76923076923076916</v>
      </c>
      <c r="I944" s="26">
        <v>309369</v>
      </c>
      <c r="J944" s="26" t="s">
        <v>359</v>
      </c>
      <c r="K944" s="41">
        <v>0.3</v>
      </c>
      <c r="L944" s="26">
        <f>N944/[2]Forêt!H66*1000</f>
        <v>508360.34495345654</v>
      </c>
      <c r="M944" s="26"/>
      <c r="N944" s="26">
        <f t="shared" si="34"/>
        <v>237976.15384615381</v>
      </c>
    </row>
    <row r="945" spans="1:14" x14ac:dyDescent="0.25">
      <c r="A945" s="29" t="s">
        <v>347</v>
      </c>
      <c r="B945" s="29" t="s">
        <v>157</v>
      </c>
      <c r="C945" s="37">
        <f t="shared" si="33"/>
        <v>68.391499999999994</v>
      </c>
      <c r="D945" s="26" t="s">
        <v>403</v>
      </c>
      <c r="E945" s="26" t="s">
        <v>378</v>
      </c>
      <c r="F945" s="26">
        <v>2021</v>
      </c>
      <c r="G945" s="26" t="s">
        <v>387</v>
      </c>
      <c r="H945" s="26">
        <f>1/(1+K945)</f>
        <v>0.5</v>
      </c>
      <c r="I945" s="26">
        <v>136783</v>
      </c>
      <c r="J945" s="26" t="s">
        <v>359</v>
      </c>
      <c r="K945" s="41">
        <v>1</v>
      </c>
      <c r="L945" s="26">
        <f>N945/[2]Forêt!H66/[2]Forêt!I66*1000</f>
        <v>103197.28710040035</v>
      </c>
      <c r="M945" s="26"/>
      <c r="N945" s="26">
        <f t="shared" si="34"/>
        <v>68391.5</v>
      </c>
    </row>
    <row r="946" spans="1:14" x14ac:dyDescent="0.25">
      <c r="A946" s="29" t="s">
        <v>40</v>
      </c>
      <c r="B946" s="29" t="s">
        <v>347</v>
      </c>
      <c r="C946" s="37">
        <f t="shared" si="33"/>
        <v>363.5545454545454</v>
      </c>
      <c r="D946" s="26" t="s">
        <v>403</v>
      </c>
      <c r="E946" s="26" t="s">
        <v>378</v>
      </c>
      <c r="F946" s="26">
        <v>2021</v>
      </c>
      <c r="G946" s="26" t="s">
        <v>389</v>
      </c>
      <c r="H946" s="26">
        <f>[2]Bois!L24</f>
        <v>0.50909090909090904</v>
      </c>
      <c r="I946" s="26">
        <v>714125</v>
      </c>
      <c r="J946" s="26" t="s">
        <v>359</v>
      </c>
      <c r="K946" s="41">
        <v>1</v>
      </c>
      <c r="L946" s="26">
        <f>N946/[2]Bois!G9*1000</f>
        <v>681520.85487965716</v>
      </c>
      <c r="M946" s="26"/>
      <c r="N946" s="26">
        <f t="shared" si="34"/>
        <v>363554.54545454541</v>
      </c>
    </row>
    <row r="947" spans="1:14" x14ac:dyDescent="0.25">
      <c r="A947" s="29" t="s">
        <v>42</v>
      </c>
      <c r="B947" s="29" t="s">
        <v>347</v>
      </c>
      <c r="C947" s="37">
        <f t="shared" si="33"/>
        <v>243.80653608247422</v>
      </c>
      <c r="D947" s="26" t="s">
        <v>403</v>
      </c>
      <c r="E947" s="26" t="s">
        <v>378</v>
      </c>
      <c r="F947" s="26">
        <v>2021</v>
      </c>
      <c r="G947" s="26" t="s">
        <v>389</v>
      </c>
      <c r="H947" s="26">
        <f>[2]Bois!M24</f>
        <v>0.4329896907216495</v>
      </c>
      <c r="I947" s="26">
        <v>563077</v>
      </c>
      <c r="J947" s="26" t="s">
        <v>359</v>
      </c>
      <c r="K947" s="41">
        <v>1</v>
      </c>
      <c r="L947" s="26">
        <f>N947/[2]Bois!G17*1000</f>
        <v>581864.27350291854</v>
      </c>
      <c r="M947" s="26"/>
      <c r="N947" s="26">
        <f t="shared" si="34"/>
        <v>243806.53608247422</v>
      </c>
    </row>
    <row r="948" spans="1:14" x14ac:dyDescent="0.25">
      <c r="A948" s="29" t="s">
        <v>45</v>
      </c>
      <c r="B948" s="29" t="s">
        <v>347</v>
      </c>
      <c r="C948" s="37">
        <f t="shared" si="33"/>
        <v>0.72750000000000004</v>
      </c>
      <c r="D948" s="26" t="s">
        <v>403</v>
      </c>
      <c r="E948" s="26" t="s">
        <v>378</v>
      </c>
      <c r="F948" s="26">
        <v>2021</v>
      </c>
      <c r="G948" s="26" t="s">
        <v>389</v>
      </c>
      <c r="H948" s="26">
        <f t="shared" ref="H948:H956" si="35">1/(1+K948)</f>
        <v>0.5</v>
      </c>
      <c r="I948" s="26">
        <v>1455</v>
      </c>
      <c r="J948" s="26" t="s">
        <v>359</v>
      </c>
      <c r="K948" s="41">
        <v>1</v>
      </c>
      <c r="L948" s="26">
        <f>N948/[2]Bois!G42*1000</f>
        <v>1459.0656765486576</v>
      </c>
      <c r="M948" s="26"/>
      <c r="N948" s="26">
        <f t="shared" si="34"/>
        <v>727.5</v>
      </c>
    </row>
    <row r="949" spans="1:14" x14ac:dyDescent="0.25">
      <c r="A949" s="29" t="s">
        <v>49</v>
      </c>
      <c r="B949" s="29" t="s">
        <v>347</v>
      </c>
      <c r="C949" s="37">
        <f t="shared" si="33"/>
        <v>182.60933333333332</v>
      </c>
      <c r="D949" s="26" t="s">
        <v>403</v>
      </c>
      <c r="E949" s="26" t="s">
        <v>378</v>
      </c>
      <c r="F949" s="26">
        <v>2021</v>
      </c>
      <c r="G949" s="26" t="s">
        <v>389</v>
      </c>
      <c r="H949" s="26">
        <f t="shared" si="35"/>
        <v>0.66666666666666663</v>
      </c>
      <c r="I949" s="26">
        <v>273914</v>
      </c>
      <c r="J949" s="26" t="s">
        <v>359</v>
      </c>
      <c r="K949" s="41">
        <v>0.5</v>
      </c>
      <c r="L949" s="26">
        <f>N949/[2]Bois!O7*1000</f>
        <v>456708.396610706</v>
      </c>
      <c r="M949" s="26"/>
      <c r="N949" s="26">
        <f t="shared" si="34"/>
        <v>182609.33333333331</v>
      </c>
    </row>
    <row r="950" spans="1:14" x14ac:dyDescent="0.25">
      <c r="A950" s="29" t="s">
        <v>50</v>
      </c>
      <c r="B950" s="29" t="s">
        <v>347</v>
      </c>
      <c r="C950" s="37">
        <f t="shared" si="33"/>
        <v>902.85512820512815</v>
      </c>
      <c r="D950" s="26" t="s">
        <v>403</v>
      </c>
      <c r="E950" s="26" t="s">
        <v>378</v>
      </c>
      <c r="F950" s="26">
        <v>2021</v>
      </c>
      <c r="G950" s="26" t="s">
        <v>389</v>
      </c>
      <c r="H950" s="26">
        <f t="shared" si="35"/>
        <v>0.66666666666666663</v>
      </c>
      <c r="I950" s="26">
        <v>1354282.6923076923</v>
      </c>
      <c r="J950" s="26" t="s">
        <v>359</v>
      </c>
      <c r="K950" s="41">
        <v>0.5</v>
      </c>
      <c r="L950" s="26">
        <f>N950/[2]Bois!O3*1000</f>
        <v>1557989.8674808077</v>
      </c>
      <c r="M950" s="26"/>
      <c r="N950" s="26">
        <f t="shared" si="34"/>
        <v>902855.12820512813</v>
      </c>
    </row>
    <row r="951" spans="1:14" x14ac:dyDescent="0.25">
      <c r="A951" s="29" t="s">
        <v>53</v>
      </c>
      <c r="B951" s="29" t="s">
        <v>347</v>
      </c>
      <c r="C951" s="37">
        <f t="shared" si="33"/>
        <v>1199.9784333333337</v>
      </c>
      <c r="D951" s="26" t="s">
        <v>403</v>
      </c>
      <c r="E951" s="26" t="s">
        <v>365</v>
      </c>
      <c r="F951" s="26">
        <v>2019</v>
      </c>
      <c r="G951" s="26" t="s">
        <v>389</v>
      </c>
      <c r="H951" s="26">
        <f t="shared" si="35"/>
        <v>0.83333333333333337</v>
      </c>
      <c r="I951" s="26">
        <v>1439974.12</v>
      </c>
      <c r="J951" s="26" t="s">
        <v>359</v>
      </c>
      <c r="K951" s="41">
        <v>0.2</v>
      </c>
      <c r="L951" s="26">
        <f>I951*[2]Secteurs!M86</f>
        <v>1583971.5320000004</v>
      </c>
      <c r="M951" s="26"/>
      <c r="N951" s="26">
        <f t="shared" si="34"/>
        <v>1199978.4333333336</v>
      </c>
    </row>
    <row r="952" spans="1:14" x14ac:dyDescent="0.25">
      <c r="A952" s="29" t="s">
        <v>54</v>
      </c>
      <c r="B952" s="29" t="s">
        <v>347</v>
      </c>
      <c r="C952" s="37">
        <f t="shared" si="33"/>
        <v>2330</v>
      </c>
      <c r="D952" s="26" t="s">
        <v>403</v>
      </c>
      <c r="E952" s="26" t="s">
        <v>360</v>
      </c>
      <c r="F952" s="26">
        <v>2021</v>
      </c>
      <c r="G952" s="26" t="s">
        <v>389</v>
      </c>
      <c r="H952" s="26">
        <f t="shared" si="35"/>
        <v>0.90909090909090906</v>
      </c>
      <c r="I952" s="26">
        <v>2563000</v>
      </c>
      <c r="J952" s="26" t="s">
        <v>359</v>
      </c>
      <c r="K952" s="41">
        <v>0.1</v>
      </c>
      <c r="L952" s="26">
        <f>I952*[2]Secteurs!M84</f>
        <v>3947020</v>
      </c>
      <c r="M952" s="26"/>
      <c r="N952" s="26">
        <f t="shared" si="34"/>
        <v>2330000</v>
      </c>
    </row>
    <row r="953" spans="1:14" x14ac:dyDescent="0.25">
      <c r="A953" s="29" t="s">
        <v>58</v>
      </c>
      <c r="B953" s="29" t="s">
        <v>347</v>
      </c>
      <c r="C953" s="37">
        <f t="shared" si="33"/>
        <v>324.0826086956522</v>
      </c>
      <c r="D953" s="26" t="s">
        <v>403</v>
      </c>
      <c r="E953" s="26" t="s">
        <v>378</v>
      </c>
      <c r="F953" s="26">
        <v>2021</v>
      </c>
      <c r="G953" s="26" t="s">
        <v>389</v>
      </c>
      <c r="H953" s="26">
        <f t="shared" si="35"/>
        <v>0.86956521739130443</v>
      </c>
      <c r="I953" s="26">
        <v>372695</v>
      </c>
      <c r="J953" s="26" t="s">
        <v>359</v>
      </c>
      <c r="K953" s="41">
        <v>0.15</v>
      </c>
      <c r="L953" s="26">
        <f>N953/[2]Bois!G28*1000</f>
        <v>576046.87153692835</v>
      </c>
      <c r="M953" s="26"/>
      <c r="N953" s="26">
        <f t="shared" si="34"/>
        <v>324082.60869565222</v>
      </c>
    </row>
    <row r="954" spans="1:14" x14ac:dyDescent="0.25">
      <c r="A954" s="29" t="s">
        <v>62</v>
      </c>
      <c r="B954" s="29" t="s">
        <v>347</v>
      </c>
      <c r="C954" s="37">
        <f t="shared" si="33"/>
        <v>500.66869565217394</v>
      </c>
      <c r="D954" s="26" t="s">
        <v>403</v>
      </c>
      <c r="E954" s="26" t="s">
        <v>378</v>
      </c>
      <c r="F954" s="26">
        <v>2021</v>
      </c>
      <c r="G954" s="26" t="s">
        <v>389</v>
      </c>
      <c r="H954" s="26">
        <f t="shared" si="35"/>
        <v>0.86956521739130443</v>
      </c>
      <c r="I954" s="26">
        <v>575769</v>
      </c>
      <c r="J954" s="26" t="s">
        <v>359</v>
      </c>
      <c r="K954" s="41">
        <v>0.15</v>
      </c>
      <c r="L954" s="26">
        <f>N954/[2]Bois!G35*1000</f>
        <v>1196163.5594727898</v>
      </c>
      <c r="M954" s="26"/>
      <c r="N954" s="26">
        <f t="shared" si="34"/>
        <v>500668.69565217395</v>
      </c>
    </row>
    <row r="955" spans="1:14" x14ac:dyDescent="0.25">
      <c r="A955" s="29" t="s">
        <v>67</v>
      </c>
      <c r="B955" s="29" t="s">
        <v>347</v>
      </c>
      <c r="C955" s="37">
        <f t="shared" si="33"/>
        <v>3.0591304347826092</v>
      </c>
      <c r="D955" s="26" t="s">
        <v>403</v>
      </c>
      <c r="E955" s="26" t="s">
        <v>378</v>
      </c>
      <c r="F955" s="26">
        <v>2021</v>
      </c>
      <c r="G955" s="26" t="s">
        <v>389</v>
      </c>
      <c r="H955" s="26">
        <f t="shared" si="35"/>
        <v>0.86956521739130443</v>
      </c>
      <c r="I955" s="26">
        <v>3518</v>
      </c>
      <c r="J955" s="26" t="s">
        <v>359</v>
      </c>
      <c r="K955" s="41">
        <v>0.15</v>
      </c>
      <c r="L955" s="26">
        <f>N955/[2]Bois!G42*1000</f>
        <v>6135.3569999679403</v>
      </c>
      <c r="M955" s="26"/>
      <c r="N955" s="26">
        <f t="shared" si="34"/>
        <v>3059.130434782609</v>
      </c>
    </row>
    <row r="956" spans="1:14" x14ac:dyDescent="0.25">
      <c r="A956" s="29" t="s">
        <v>69</v>
      </c>
      <c r="B956" s="29" t="s">
        <v>347</v>
      </c>
      <c r="C956" s="37">
        <f t="shared" si="33"/>
        <v>59.38782608695653</v>
      </c>
      <c r="D956" s="26" t="s">
        <v>403</v>
      </c>
      <c r="E956" s="26" t="s">
        <v>378</v>
      </c>
      <c r="F956" s="26">
        <v>2021</v>
      </c>
      <c r="G956" s="26" t="s">
        <v>389</v>
      </c>
      <c r="H956" s="26">
        <f t="shared" si="35"/>
        <v>0.86956521739130443</v>
      </c>
      <c r="I956" s="26">
        <v>68296</v>
      </c>
      <c r="J956" s="26" t="s">
        <v>359</v>
      </c>
      <c r="K956" s="41">
        <v>0.15</v>
      </c>
      <c r="L956" s="26">
        <f>N956/[2]Bois!G22*1000</f>
        <v>96235.842955887667</v>
      </c>
      <c r="M956" s="26"/>
      <c r="N956" s="26">
        <f t="shared" si="34"/>
        <v>59387.826086956527</v>
      </c>
    </row>
    <row r="957" spans="1:14" x14ac:dyDescent="0.25">
      <c r="A957" s="29" t="s">
        <v>88</v>
      </c>
      <c r="B957" s="29" t="s">
        <v>347</v>
      </c>
      <c r="C957" s="37">
        <f t="shared" si="33"/>
        <v>27.573293330049484</v>
      </c>
      <c r="D957" s="26" t="s">
        <v>403</v>
      </c>
      <c r="E957" s="26" t="s">
        <v>370</v>
      </c>
      <c r="F957" s="26">
        <v>2019</v>
      </c>
      <c r="G957" s="26" t="s">
        <v>389</v>
      </c>
      <c r="H957" s="26">
        <f>[2]Palettes!H50/1000*1/(1+K957)</f>
        <v>1.4824351252714776E-2</v>
      </c>
      <c r="I957" s="26">
        <v>1860000</v>
      </c>
      <c r="J957" s="26" t="s">
        <v>369</v>
      </c>
      <c r="K957" s="41">
        <v>0.18</v>
      </c>
      <c r="L957" s="26">
        <f>I957*[2]Palettes!B53</f>
        <v>63240.000000000007</v>
      </c>
      <c r="M957" s="26"/>
      <c r="N957" s="26">
        <f t="shared" si="34"/>
        <v>27573.293330049484</v>
      </c>
    </row>
    <row r="958" spans="1:14" x14ac:dyDescent="0.25">
      <c r="A958" s="29" t="s">
        <v>100</v>
      </c>
      <c r="B958" s="29" t="s">
        <v>347</v>
      </c>
      <c r="C958" s="37">
        <f t="shared" si="33"/>
        <v>3642.4545454545455</v>
      </c>
      <c r="D958" s="26" t="s">
        <v>403</v>
      </c>
      <c r="E958" s="26" t="s">
        <v>360</v>
      </c>
      <c r="F958" s="26">
        <v>2021</v>
      </c>
      <c r="G958" s="26" t="s">
        <v>389</v>
      </c>
      <c r="H958" s="26">
        <f>1/(1+K958)</f>
        <v>0.90909090909090906</v>
      </c>
      <c r="I958" s="26">
        <v>4006700</v>
      </c>
      <c r="J958" s="26" t="s">
        <v>359</v>
      </c>
      <c r="K958" s="41">
        <v>0.1</v>
      </c>
      <c r="L958" s="26">
        <f>I958*[2]Secteurs!M85</f>
        <v>6170318</v>
      </c>
      <c r="M958" s="26"/>
      <c r="N958" s="26">
        <f t="shared" si="34"/>
        <v>3642454.5454545454</v>
      </c>
    </row>
    <row r="959" spans="1:14" x14ac:dyDescent="0.25">
      <c r="A959" s="29" t="s">
        <v>105</v>
      </c>
      <c r="B959" s="29" t="s">
        <v>347</v>
      </c>
      <c r="C959" s="37">
        <f t="shared" si="33"/>
        <v>145.79610597958188</v>
      </c>
      <c r="D959" s="26" t="s">
        <v>403</v>
      </c>
      <c r="E959" s="26" t="s">
        <v>378</v>
      </c>
      <c r="F959" s="26">
        <v>2021</v>
      </c>
      <c r="G959" s="26" t="s">
        <v>389</v>
      </c>
      <c r="H959" s="26">
        <f>[2]Meubles!B12*1/(1+K959)</f>
        <v>0.66601847350510446</v>
      </c>
      <c r="I959" s="26">
        <v>218907</v>
      </c>
      <c r="J959" s="26" t="s">
        <v>374</v>
      </c>
      <c r="K959" s="41">
        <v>0.1</v>
      </c>
      <c r="L959" s="26">
        <f>I959/[2]Bois!G35*1000</f>
        <v>522997.7000507781</v>
      </c>
      <c r="M959" s="26"/>
      <c r="N959" s="26">
        <f t="shared" si="34"/>
        <v>145796.10597958189</v>
      </c>
    </row>
    <row r="960" spans="1:14" x14ac:dyDescent="0.25">
      <c r="A960" s="29" t="s">
        <v>135</v>
      </c>
      <c r="B960" s="29" t="s">
        <v>347</v>
      </c>
      <c r="C960" s="37">
        <f t="shared" si="33"/>
        <v>727.29825000000005</v>
      </c>
      <c r="D960" s="26" t="s">
        <v>403</v>
      </c>
      <c r="E960" s="26" t="s">
        <v>378</v>
      </c>
      <c r="F960" s="26">
        <v>2021</v>
      </c>
      <c r="G960" s="26" t="s">
        <v>389</v>
      </c>
      <c r="H960" s="26">
        <f>[2]Panneaux!B22</f>
        <v>0.87</v>
      </c>
      <c r="I960" s="26">
        <v>835975</v>
      </c>
      <c r="J960" s="26" t="s">
        <v>374</v>
      </c>
      <c r="K960" s="41">
        <v>7.0000000000000007E-2</v>
      </c>
      <c r="L960" s="26">
        <f>N960/[2]Panneaux!B21</f>
        <v>1286115.3846153845</v>
      </c>
      <c r="M960" s="26"/>
      <c r="N960" s="26">
        <f t="shared" si="34"/>
        <v>727298.25</v>
      </c>
    </row>
    <row r="961" spans="1:14" x14ac:dyDescent="0.25">
      <c r="A961" s="29" t="s">
        <v>137</v>
      </c>
      <c r="B961" s="29" t="s">
        <v>347</v>
      </c>
      <c r="C961" s="37">
        <f t="shared" si="33"/>
        <v>124.13102499999999</v>
      </c>
      <c r="D961" s="26" t="s">
        <v>403</v>
      </c>
      <c r="E961" s="26" t="s">
        <v>378</v>
      </c>
      <c r="F961" s="26">
        <v>2021</v>
      </c>
      <c r="G961" s="26" t="s">
        <v>389</v>
      </c>
      <c r="H961" s="26">
        <f>[2]Panneaux!E22</f>
        <v>0.85</v>
      </c>
      <c r="I961" s="26">
        <f>292073/2</f>
        <v>146036.5</v>
      </c>
      <c r="J961" s="26" t="s">
        <v>374</v>
      </c>
      <c r="K961" s="41">
        <v>0.06</v>
      </c>
      <c r="L961" s="26">
        <f>N961/[2]Panneaux!E21</f>
        <v>194715.33333333334</v>
      </c>
      <c r="M961" s="26" t="s">
        <v>400</v>
      </c>
      <c r="N961" s="26">
        <f t="shared" si="34"/>
        <v>124131.02499999999</v>
      </c>
    </row>
    <row r="962" spans="1:14" x14ac:dyDescent="0.25">
      <c r="A962" s="29" t="s">
        <v>138</v>
      </c>
      <c r="B962" s="29" t="s">
        <v>347</v>
      </c>
      <c r="C962" s="37">
        <f t="shared" si="33"/>
        <v>124.13102499999999</v>
      </c>
      <c r="D962" s="26" t="s">
        <v>403</v>
      </c>
      <c r="E962" s="26" t="s">
        <v>378</v>
      </c>
      <c r="F962" s="26">
        <v>2021</v>
      </c>
      <c r="G962" s="26" t="s">
        <v>389</v>
      </c>
      <c r="H962" s="26">
        <f>[2]Panneaux!E22</f>
        <v>0.85</v>
      </c>
      <c r="I962" s="26">
        <f>292073/2</f>
        <v>146036.5</v>
      </c>
      <c r="J962" s="26" t="s">
        <v>374</v>
      </c>
      <c r="K962" s="41">
        <v>0.06</v>
      </c>
      <c r="L962" s="26">
        <f>N962/[2]Panneaux!E21</f>
        <v>194715.33333333334</v>
      </c>
      <c r="M962" s="26"/>
      <c r="N962" s="26">
        <f t="shared" si="34"/>
        <v>124131.02499999999</v>
      </c>
    </row>
    <row r="963" spans="1:14" x14ac:dyDescent="0.25">
      <c r="A963" s="29" t="s">
        <v>140</v>
      </c>
      <c r="B963" s="29" t="s">
        <v>347</v>
      </c>
      <c r="C963" s="37">
        <f t="shared" si="33"/>
        <v>187.70625000000001</v>
      </c>
      <c r="D963" s="26" t="s">
        <v>403</v>
      </c>
      <c r="E963" s="26" t="s">
        <v>378</v>
      </c>
      <c r="F963" s="26">
        <v>2021</v>
      </c>
      <c r="G963" s="26" t="s">
        <v>389</v>
      </c>
      <c r="H963" s="26">
        <f>[2]Panneaux!D22</f>
        <v>0.94</v>
      </c>
      <c r="I963" s="26">
        <f>399375/2</f>
        <v>199687.5</v>
      </c>
      <c r="J963" s="26" t="s">
        <v>374</v>
      </c>
      <c r="K963" s="41">
        <v>0.06</v>
      </c>
      <c r="L963" s="26">
        <f>N963/[2]Panneaux!D21</f>
        <v>210197.36842105264</v>
      </c>
      <c r="M963" s="26" t="s">
        <v>401</v>
      </c>
      <c r="N963" s="26">
        <f t="shared" si="34"/>
        <v>187706.25</v>
      </c>
    </row>
    <row r="964" spans="1:14" x14ac:dyDescent="0.25">
      <c r="A964" s="29" t="s">
        <v>141</v>
      </c>
      <c r="B964" s="29" t="s">
        <v>347</v>
      </c>
      <c r="C964" s="37">
        <f t="shared" si="33"/>
        <v>187.70625000000001</v>
      </c>
      <c r="D964" s="26" t="s">
        <v>403</v>
      </c>
      <c r="E964" s="26" t="s">
        <v>378</v>
      </c>
      <c r="F964" s="26">
        <v>2021</v>
      </c>
      <c r="G964" s="26" t="s">
        <v>389</v>
      </c>
      <c r="H964" s="26">
        <f>[2]Panneaux!D22</f>
        <v>0.94</v>
      </c>
      <c r="I964" s="26">
        <f>399375/2</f>
        <v>199687.5</v>
      </c>
      <c r="J964" s="26" t="s">
        <v>374</v>
      </c>
      <c r="K964" s="41">
        <v>0.06</v>
      </c>
      <c r="L964" s="26">
        <f>N964/[2]Panneaux!D21</f>
        <v>210197.36842105264</v>
      </c>
      <c r="M964" s="26"/>
      <c r="N964" s="26">
        <f t="shared" si="34"/>
        <v>187706.25</v>
      </c>
    </row>
    <row r="965" spans="1:14" x14ac:dyDescent="0.25">
      <c r="A965" s="29" t="s">
        <v>142</v>
      </c>
      <c r="B965" s="29" t="s">
        <v>347</v>
      </c>
      <c r="C965" s="37">
        <f t="shared" si="33"/>
        <v>21.488720000000001</v>
      </c>
      <c r="D965" s="26" t="s">
        <v>403</v>
      </c>
      <c r="E965" s="26" t="s">
        <v>378</v>
      </c>
      <c r="F965" s="26">
        <v>2021</v>
      </c>
      <c r="G965" s="26" t="s">
        <v>389</v>
      </c>
      <c r="H965" s="26">
        <f>[2]Panneaux!C22</f>
        <v>0.88</v>
      </c>
      <c r="I965" s="26">
        <v>24419</v>
      </c>
      <c r="J965" s="26" t="s">
        <v>359</v>
      </c>
      <c r="K965" s="41">
        <v>7.0000000000000007E-2</v>
      </c>
      <c r="L965" s="26">
        <f>N965/[2]Panneaux!C21</f>
        <v>40031.147540983613</v>
      </c>
      <c r="M965" s="26"/>
      <c r="N965" s="26">
        <f t="shared" si="34"/>
        <v>21488.720000000001</v>
      </c>
    </row>
    <row r="966" spans="1:14" x14ac:dyDescent="0.25">
      <c r="A966" s="29" t="s">
        <v>143</v>
      </c>
      <c r="B966" s="29" t="s">
        <v>347</v>
      </c>
      <c r="C966" s="37">
        <f t="shared" si="33"/>
        <v>72.236363636363635</v>
      </c>
      <c r="D966" s="26" t="s">
        <v>403</v>
      </c>
      <c r="E966" s="26" t="s">
        <v>378</v>
      </c>
      <c r="F966" s="26">
        <v>2021</v>
      </c>
      <c r="G966" s="26" t="s">
        <v>389</v>
      </c>
      <c r="H966" s="26">
        <f>1/(1+K966)</f>
        <v>0.90909090909090906</v>
      </c>
      <c r="I966" s="26">
        <v>79460</v>
      </c>
      <c r="J966" s="26" t="s">
        <v>359</v>
      </c>
      <c r="K966" s="41">
        <v>0.1</v>
      </c>
      <c r="L966" s="26">
        <f>N966/[2]Bois!G17*1000</f>
        <v>172398.00016496266</v>
      </c>
      <c r="M966" s="26"/>
      <c r="N966" s="26">
        <f t="shared" si="34"/>
        <v>72236.363636363632</v>
      </c>
    </row>
    <row r="967" spans="1:14" x14ac:dyDescent="0.25">
      <c r="A967" s="29" t="s">
        <v>144</v>
      </c>
      <c r="B967" s="29" t="s">
        <v>347</v>
      </c>
      <c r="C967" s="37">
        <f t="shared" si="33"/>
        <v>78.980454545454535</v>
      </c>
      <c r="D967" s="26" t="s">
        <v>403</v>
      </c>
      <c r="E967" s="26" t="s">
        <v>378</v>
      </c>
      <c r="F967" s="26">
        <v>2021</v>
      </c>
      <c r="G967" s="26" t="s">
        <v>389</v>
      </c>
      <c r="H967" s="26">
        <f>0.85*1/(1+K967)</f>
        <v>0.7727272727272726</v>
      </c>
      <c r="I967" s="26">
        <v>102210</v>
      </c>
      <c r="J967" s="26" t="s">
        <v>374</v>
      </c>
      <c r="K967" s="41">
        <v>0.1</v>
      </c>
      <c r="L967" s="26">
        <f>I967/[2]Panneaux!B8*1000</f>
        <v>185836.36363636365</v>
      </c>
      <c r="M967" s="26"/>
      <c r="N967" s="26">
        <f t="shared" si="34"/>
        <v>78980.45454545453</v>
      </c>
    </row>
    <row r="968" spans="1:14" x14ac:dyDescent="0.25">
      <c r="A968" s="29" t="s">
        <v>148</v>
      </c>
      <c r="B968" s="29" t="s">
        <v>347</v>
      </c>
      <c r="C968" s="37">
        <f t="shared" si="33"/>
        <v>373.07692307692304</v>
      </c>
      <c r="D968" s="26" t="s">
        <v>403</v>
      </c>
      <c r="E968" s="26" t="s">
        <v>366</v>
      </c>
      <c r="F968" s="26">
        <v>2020</v>
      </c>
      <c r="G968" s="26" t="s">
        <v>389</v>
      </c>
      <c r="H968" s="26">
        <f>1/(1+K944)</f>
        <v>0.76923076923076916</v>
      </c>
      <c r="I968" s="26">
        <v>485000</v>
      </c>
      <c r="J968" s="26" t="s">
        <v>359</v>
      </c>
      <c r="K968" s="41">
        <v>0.2</v>
      </c>
      <c r="L968" s="26">
        <f>I968*[2]Secteurs!M86</f>
        <v>533500</v>
      </c>
      <c r="M968" s="26"/>
      <c r="N968" s="26">
        <f t="shared" si="34"/>
        <v>373076.92307692306</v>
      </c>
    </row>
    <row r="969" spans="1:14" x14ac:dyDescent="0.25">
      <c r="A969" s="29" t="s">
        <v>157</v>
      </c>
      <c r="B969" s="29" t="s">
        <v>347</v>
      </c>
      <c r="C969" s="37">
        <f t="shared" si="33"/>
        <v>161.99950000000001</v>
      </c>
      <c r="D969" s="26" t="s">
        <v>403</v>
      </c>
      <c r="E969" s="26" t="s">
        <v>378</v>
      </c>
      <c r="F969" s="26">
        <v>2021</v>
      </c>
      <c r="G969" s="26" t="s">
        <v>389</v>
      </c>
      <c r="H969" s="26">
        <f>1/(1+K945)</f>
        <v>0.5</v>
      </c>
      <c r="I969" s="26">
        <v>323999</v>
      </c>
      <c r="J969" s="26" t="s">
        <v>359</v>
      </c>
      <c r="K969" s="41">
        <v>1</v>
      </c>
      <c r="L969" s="26">
        <f>N969/[2]Forêt!H66/[2]Forêt!I66*1000</f>
        <v>244444.24982083021</v>
      </c>
      <c r="M969" s="26"/>
      <c r="N969" s="26">
        <f t="shared" si="34"/>
        <v>161999.5</v>
      </c>
    </row>
    <row r="970" spans="1:14" x14ac:dyDescent="0.25">
      <c r="A970" s="29" t="s">
        <v>158</v>
      </c>
      <c r="B970" s="29" t="s">
        <v>347</v>
      </c>
      <c r="C970" s="37">
        <f t="shared" si="33"/>
        <v>94.235500000000002</v>
      </c>
      <c r="D970" s="26" t="s">
        <v>403</v>
      </c>
      <c r="E970" s="26" t="s">
        <v>378</v>
      </c>
      <c r="F970" s="26">
        <v>2021</v>
      </c>
      <c r="G970" s="26" t="s">
        <v>389</v>
      </c>
      <c r="H970" s="26">
        <f>1/(1+K946)</f>
        <v>0.5</v>
      </c>
      <c r="I970" s="26">
        <v>188471</v>
      </c>
      <c r="J970" s="26" t="s">
        <v>359</v>
      </c>
      <c r="K970" s="41">
        <v>0.3</v>
      </c>
      <c r="L970" s="26">
        <f>N970/[2]Forêt!H66*1000</f>
        <v>201304.16645791888</v>
      </c>
      <c r="M970" s="26"/>
      <c r="N970" s="26">
        <f t="shared" si="34"/>
        <v>94235.5</v>
      </c>
    </row>
    <row r="971" spans="1:14" x14ac:dyDescent="0.25">
      <c r="A971" s="29" t="s">
        <v>115</v>
      </c>
      <c r="B971" s="29" t="s">
        <v>347</v>
      </c>
      <c r="C971" s="37">
        <f t="shared" si="33"/>
        <v>60.82</v>
      </c>
      <c r="D971" s="26" t="s">
        <v>403</v>
      </c>
      <c r="E971" s="26" t="s">
        <v>378</v>
      </c>
      <c r="F971" s="26">
        <v>2021</v>
      </c>
      <c r="G971" s="26" t="s">
        <v>389</v>
      </c>
      <c r="H971" s="26">
        <f>1/(1+K947)</f>
        <v>0.5</v>
      </c>
      <c r="I971" s="26">
        <v>121640</v>
      </c>
      <c r="J971" s="26" t="s">
        <v>359</v>
      </c>
      <c r="K971" s="41">
        <v>0.1</v>
      </c>
      <c r="L971" s="26">
        <f>I971*[2]Secteurs!M80</f>
        <v>133804</v>
      </c>
      <c r="M971" s="26"/>
      <c r="N971" s="26">
        <f t="shared" si="34"/>
        <v>60820</v>
      </c>
    </row>
    <row r="972" spans="1:14" s="26" customFormat="1" x14ac:dyDescent="0.25">
      <c r="A972" s="29" t="s">
        <v>185</v>
      </c>
      <c r="B972" s="29" t="s">
        <v>410</v>
      </c>
      <c r="C972" s="37">
        <f>C795+C801+C822+C825+C828+C830+C831+C833+C840</f>
        <v>1334.1887007906073</v>
      </c>
      <c r="D972" s="26" t="s">
        <v>403</v>
      </c>
      <c r="E972" s="26" t="s">
        <v>352</v>
      </c>
      <c r="G972" s="26" t="s">
        <v>387</v>
      </c>
      <c r="H972" s="26">
        <f>H795</f>
        <v>0.56259763694398679</v>
      </c>
      <c r="K972" s="41">
        <v>0.12</v>
      </c>
      <c r="L972" s="26">
        <f>C972*1000/H972</f>
        <v>2371479.3898493419</v>
      </c>
    </row>
    <row r="973" spans="1:14" s="26" customFormat="1" x14ac:dyDescent="0.25">
      <c r="A973" s="29" t="s">
        <v>46</v>
      </c>
      <c r="B973" s="29" t="s">
        <v>277</v>
      </c>
      <c r="C973" s="37">
        <f>I973*H973/1000</f>
        <v>336.28086842133638</v>
      </c>
      <c r="D973" s="26" t="s">
        <v>403</v>
      </c>
      <c r="E973" s="26" t="s">
        <v>52</v>
      </c>
      <c r="G973" s="26" t="s">
        <v>387</v>
      </c>
      <c r="H973" s="26">
        <f>[2]Bois!$O$8/1000</f>
        <v>0.46705676169630056</v>
      </c>
      <c r="I973" s="26">
        <v>720000</v>
      </c>
      <c r="J973" s="26" t="s">
        <v>353</v>
      </c>
      <c r="K973" s="41">
        <v>0.5</v>
      </c>
      <c r="L973" s="26">
        <f>I973</f>
        <v>720000</v>
      </c>
      <c r="M973" s="26" t="s">
        <v>434</v>
      </c>
    </row>
    <row r="974" spans="1:14" x14ac:dyDescent="0.25">
      <c r="A974" s="29" t="s">
        <v>29</v>
      </c>
      <c r="B974" s="29" t="s">
        <v>171</v>
      </c>
      <c r="C974" s="37">
        <f t="shared" ref="C974:C1005" si="36">L776/1000</f>
        <v>2805</v>
      </c>
      <c r="D974" s="26" t="s">
        <v>402</v>
      </c>
      <c r="E974" s="26"/>
      <c r="F974" s="26"/>
      <c r="G974" s="26"/>
      <c r="H974" s="26"/>
      <c r="I974" s="26"/>
      <c r="J974" s="26"/>
      <c r="K974" s="26"/>
      <c r="L974" s="26"/>
      <c r="M974" s="26"/>
      <c r="N974" s="26"/>
    </row>
    <row r="975" spans="1:14" x14ac:dyDescent="0.25">
      <c r="A975" s="29" t="s">
        <v>29</v>
      </c>
      <c r="B975" s="29" t="s">
        <v>173</v>
      </c>
      <c r="C975" s="37">
        <f t="shared" si="36"/>
        <v>11400</v>
      </c>
      <c r="D975" s="26" t="s">
        <v>402</v>
      </c>
      <c r="E975" s="26"/>
      <c r="F975" s="26"/>
      <c r="G975" s="26"/>
      <c r="H975" s="26"/>
      <c r="I975" s="26"/>
      <c r="J975" s="26"/>
      <c r="K975" s="26"/>
      <c r="L975" s="26"/>
      <c r="M975" s="26"/>
      <c r="N975" s="26"/>
    </row>
    <row r="976" spans="1:14" x14ac:dyDescent="0.25">
      <c r="A976" s="29" t="s">
        <v>29</v>
      </c>
      <c r="B976" s="29" t="s">
        <v>174</v>
      </c>
      <c r="C976" s="37">
        <f t="shared" si="36"/>
        <v>51000</v>
      </c>
      <c r="D976" s="26" t="s">
        <v>402</v>
      </c>
      <c r="E976" s="26"/>
      <c r="F976" s="26"/>
      <c r="G976" s="26"/>
      <c r="H976" s="26"/>
      <c r="I976" s="26"/>
      <c r="J976" s="26"/>
      <c r="K976" s="26"/>
      <c r="L976" s="26"/>
      <c r="M976" s="26"/>
      <c r="N976" s="26"/>
    </row>
    <row r="977" spans="1:14" x14ac:dyDescent="0.25">
      <c r="A977" s="29" t="s">
        <v>29</v>
      </c>
      <c r="B977" s="29" t="s">
        <v>176</v>
      </c>
      <c r="C977" s="37">
        <f t="shared" si="36"/>
        <v>2734795</v>
      </c>
      <c r="D977" s="26" t="s">
        <v>402</v>
      </c>
      <c r="E977" s="26"/>
      <c r="F977" s="26"/>
      <c r="G977" s="26"/>
      <c r="H977" s="26"/>
      <c r="I977" s="26"/>
      <c r="J977" s="26"/>
      <c r="K977" s="26"/>
      <c r="L977" s="26"/>
      <c r="M977" s="26"/>
      <c r="N977" s="26"/>
    </row>
    <row r="978" spans="1:14" x14ac:dyDescent="0.25">
      <c r="A978" s="29" t="s">
        <v>35</v>
      </c>
      <c r="B978" s="29" t="s">
        <v>170</v>
      </c>
      <c r="C978" s="37">
        <f t="shared" si="36"/>
        <v>39863</v>
      </c>
      <c r="D978" s="26" t="s">
        <v>402</v>
      </c>
      <c r="E978" s="26"/>
      <c r="F978" s="26"/>
      <c r="G978" s="26"/>
      <c r="H978" s="26"/>
      <c r="I978" s="26"/>
      <c r="J978" s="26"/>
      <c r="K978" s="26"/>
      <c r="L978" s="26"/>
      <c r="M978" s="26"/>
      <c r="N978" s="26"/>
    </row>
    <row r="979" spans="1:14" x14ac:dyDescent="0.25">
      <c r="A979" s="29" t="s">
        <v>35</v>
      </c>
      <c r="B979" s="29" t="s">
        <v>304</v>
      </c>
      <c r="C979" s="37">
        <f t="shared" si="36"/>
        <v>11137</v>
      </c>
      <c r="D979" s="26" t="s">
        <v>402</v>
      </c>
      <c r="E979" s="26"/>
      <c r="F979" s="26"/>
      <c r="G979" s="26"/>
      <c r="H979" s="26"/>
      <c r="I979" s="26"/>
      <c r="J979" s="26"/>
      <c r="K979" s="26"/>
      <c r="L979" s="26"/>
      <c r="M979" s="26"/>
      <c r="N979" s="26"/>
    </row>
    <row r="980" spans="1:14" x14ac:dyDescent="0.25">
      <c r="A980" s="29" t="s">
        <v>40</v>
      </c>
      <c r="B980" s="29" t="s">
        <v>179</v>
      </c>
      <c r="C980" s="37">
        <f t="shared" si="36"/>
        <v>3104.2553191489365</v>
      </c>
      <c r="D980" s="26" t="s">
        <v>402</v>
      </c>
      <c r="E980" s="26"/>
      <c r="F980" s="26"/>
      <c r="G980" s="26"/>
      <c r="H980" s="26"/>
      <c r="I980" s="26"/>
      <c r="J980" s="26"/>
      <c r="K980" s="26"/>
      <c r="L980" s="26"/>
      <c r="M980" s="26"/>
      <c r="N980" s="26"/>
    </row>
    <row r="981" spans="1:14" x14ac:dyDescent="0.25">
      <c r="A981" s="29" t="s">
        <v>40</v>
      </c>
      <c r="B981" s="29" t="s">
        <v>288</v>
      </c>
      <c r="C981" s="37">
        <f t="shared" si="36"/>
        <v>1451.3920000000001</v>
      </c>
      <c r="D981" s="26" t="s">
        <v>402</v>
      </c>
      <c r="E981" s="26"/>
      <c r="F981" s="26"/>
      <c r="G981" s="26"/>
      <c r="H981" s="26"/>
      <c r="I981" s="26"/>
      <c r="J981" s="26"/>
      <c r="K981" s="26"/>
      <c r="L981" s="26"/>
      <c r="M981" s="26"/>
      <c r="N981" s="26"/>
    </row>
    <row r="982" spans="1:14" x14ac:dyDescent="0.25">
      <c r="A982" s="29" t="s">
        <v>42</v>
      </c>
      <c r="B982" s="29" t="s">
        <v>178</v>
      </c>
      <c r="C982" s="37">
        <f t="shared" si="36"/>
        <v>13223.636363636364</v>
      </c>
      <c r="D982" s="26" t="s">
        <v>402</v>
      </c>
      <c r="E982" s="26"/>
      <c r="F982" s="26"/>
      <c r="G982" s="26"/>
      <c r="H982" s="26"/>
      <c r="I982" s="26"/>
      <c r="J982" s="26"/>
      <c r="K982" s="26"/>
      <c r="L982" s="26"/>
      <c r="M982" s="26"/>
      <c r="N982" s="26"/>
    </row>
    <row r="983" spans="1:14" x14ac:dyDescent="0.25">
      <c r="A983" s="29" t="s">
        <v>42</v>
      </c>
      <c r="B983" s="29" t="s">
        <v>288</v>
      </c>
      <c r="C983" s="37">
        <f t="shared" si="36"/>
        <v>213</v>
      </c>
      <c r="D983" s="26" t="s">
        <v>402</v>
      </c>
      <c r="E983" s="26"/>
      <c r="F983" s="26"/>
      <c r="G983" s="26"/>
      <c r="H983" s="26"/>
      <c r="I983" s="26"/>
      <c r="J983" s="26"/>
      <c r="K983" s="26"/>
      <c r="L983" s="26"/>
      <c r="M983" s="26"/>
      <c r="N983" s="26"/>
    </row>
    <row r="984" spans="1:14" x14ac:dyDescent="0.25">
      <c r="A984" s="29" t="s">
        <v>45</v>
      </c>
      <c r="B984" s="29" t="s">
        <v>180</v>
      </c>
      <c r="C984" s="37">
        <f t="shared" si="36"/>
        <v>33.225582859853382</v>
      </c>
      <c r="D984" s="26" t="s">
        <v>402</v>
      </c>
      <c r="E984" s="26"/>
      <c r="F984" s="26"/>
      <c r="G984" s="26"/>
      <c r="H984" s="26"/>
      <c r="I984" s="26"/>
      <c r="J984" s="26"/>
      <c r="K984" s="26"/>
      <c r="L984" s="26"/>
      <c r="M984" s="26"/>
      <c r="N984" s="26"/>
    </row>
    <row r="985" spans="1:14" x14ac:dyDescent="0.25">
      <c r="A985" s="29" t="s">
        <v>49</v>
      </c>
      <c r="B985" s="29" t="s">
        <v>181</v>
      </c>
      <c r="C985" s="37">
        <f t="shared" si="36"/>
        <v>5345.4927192488767</v>
      </c>
      <c r="D985" s="26" t="s">
        <v>402</v>
      </c>
      <c r="E985" s="26"/>
      <c r="F985" s="26"/>
      <c r="G985" s="26"/>
      <c r="H985" s="26"/>
      <c r="I985" s="26"/>
      <c r="J985" s="26"/>
      <c r="K985" s="26"/>
      <c r="L985" s="26"/>
      <c r="M985" s="26"/>
      <c r="N985" s="26"/>
    </row>
    <row r="986" spans="1:14" x14ac:dyDescent="0.25">
      <c r="A986" s="29" t="s">
        <v>49</v>
      </c>
      <c r="B986" s="29" t="s">
        <v>289</v>
      </c>
      <c r="C986" s="37">
        <f t="shared" si="36"/>
        <v>1170.1741674734615</v>
      </c>
      <c r="D986" s="26" t="s">
        <v>402</v>
      </c>
      <c r="E986" s="26"/>
      <c r="F986" s="26"/>
      <c r="G986" s="26"/>
      <c r="H986" s="26"/>
      <c r="I986" s="26"/>
      <c r="J986" s="26"/>
      <c r="K986" s="26"/>
      <c r="L986" s="26"/>
      <c r="M986" s="26"/>
      <c r="N986" s="26"/>
    </row>
    <row r="987" spans="1:14" x14ac:dyDescent="0.25">
      <c r="A987" s="29" t="s">
        <v>50</v>
      </c>
      <c r="B987" s="29" t="s">
        <v>181</v>
      </c>
      <c r="C987" s="37">
        <f t="shared" si="36"/>
        <v>1418.7913718723034</v>
      </c>
      <c r="D987" s="26" t="s">
        <v>402</v>
      </c>
      <c r="E987" s="26"/>
      <c r="F987" s="26"/>
      <c r="G987" s="26"/>
      <c r="H987" s="26"/>
      <c r="I987" s="26"/>
      <c r="J987" s="26"/>
      <c r="K987" s="26"/>
      <c r="L987" s="26"/>
      <c r="M987" s="26"/>
      <c r="N987" s="26"/>
    </row>
    <row r="988" spans="1:14" x14ac:dyDescent="0.25">
      <c r="A988" s="29" t="s">
        <v>50</v>
      </c>
      <c r="B988" s="29" t="s">
        <v>289</v>
      </c>
      <c r="C988" s="37">
        <f t="shared" si="36"/>
        <v>836.65228645383945</v>
      </c>
      <c r="D988" s="26" t="s">
        <v>402</v>
      </c>
      <c r="E988" s="26"/>
      <c r="F988" s="26"/>
      <c r="G988" s="26"/>
      <c r="H988" s="26"/>
      <c r="I988" s="26"/>
      <c r="J988" s="26"/>
      <c r="K988" s="26"/>
      <c r="L988" s="26"/>
      <c r="M988" s="26"/>
      <c r="N988" s="26"/>
    </row>
    <row r="989" spans="1:14" x14ac:dyDescent="0.25">
      <c r="A989" s="29" t="s">
        <v>53</v>
      </c>
      <c r="B989" s="29" t="s">
        <v>289</v>
      </c>
      <c r="C989" s="37">
        <f t="shared" si="36"/>
        <v>970.20000000000016</v>
      </c>
      <c r="D989" s="26" t="s">
        <v>402</v>
      </c>
      <c r="E989" s="26"/>
      <c r="F989" s="26"/>
      <c r="G989" s="26"/>
      <c r="H989" s="26"/>
      <c r="I989" s="26"/>
      <c r="J989" s="26"/>
      <c r="K989" s="26"/>
      <c r="L989" s="26"/>
      <c r="M989" s="26"/>
      <c r="N989" s="26"/>
    </row>
    <row r="990" spans="1:14" x14ac:dyDescent="0.25">
      <c r="A990" s="29" t="s">
        <v>54</v>
      </c>
      <c r="B990" s="29" t="s">
        <v>182</v>
      </c>
      <c r="C990" s="37">
        <f t="shared" si="36"/>
        <v>8083.9219999999996</v>
      </c>
      <c r="D990" s="26" t="s">
        <v>402</v>
      </c>
      <c r="E990" s="26"/>
      <c r="F990" s="26"/>
      <c r="G990" s="26"/>
      <c r="H990" s="26"/>
      <c r="I990" s="26"/>
      <c r="J990" s="26"/>
      <c r="K990" s="26"/>
      <c r="L990" s="26"/>
      <c r="M990" s="26"/>
      <c r="N990" s="26"/>
    </row>
    <row r="991" spans="1:14" x14ac:dyDescent="0.25">
      <c r="A991" s="29" t="s">
        <v>58</v>
      </c>
      <c r="B991" s="29" t="s">
        <v>167</v>
      </c>
      <c r="C991" s="37">
        <f t="shared" si="36"/>
        <v>94.83</v>
      </c>
      <c r="D991" s="26" t="s">
        <v>402</v>
      </c>
      <c r="E991" s="26"/>
      <c r="F991" s="26"/>
      <c r="G991" s="26"/>
      <c r="H991" s="26"/>
      <c r="I991" s="26"/>
      <c r="J991" s="26"/>
      <c r="K991" s="26"/>
      <c r="L991" s="26"/>
      <c r="M991" s="26"/>
      <c r="N991" s="26"/>
    </row>
    <row r="992" spans="1:14" x14ac:dyDescent="0.25">
      <c r="A992" s="29" t="s">
        <v>58</v>
      </c>
      <c r="B992" s="29" t="s">
        <v>106</v>
      </c>
      <c r="C992" s="37">
        <f t="shared" si="36"/>
        <v>39.582971999999998</v>
      </c>
      <c r="D992" s="26" t="s">
        <v>402</v>
      </c>
      <c r="E992" s="26"/>
      <c r="F992" s="26"/>
      <c r="G992" s="26"/>
      <c r="H992" s="26"/>
      <c r="I992" s="26"/>
      <c r="J992" s="26"/>
      <c r="K992" s="26"/>
      <c r="L992" s="26"/>
      <c r="M992" s="26"/>
      <c r="N992" s="26"/>
    </row>
    <row r="993" spans="1:14" x14ac:dyDescent="0.25">
      <c r="A993" s="29" t="s">
        <v>58</v>
      </c>
      <c r="B993" s="29" t="s">
        <v>185</v>
      </c>
      <c r="C993" s="37">
        <f t="shared" si="36"/>
        <v>0</v>
      </c>
      <c r="D993" s="26" t="s">
        <v>402</v>
      </c>
      <c r="E993" s="26"/>
      <c r="F993" s="26"/>
      <c r="G993" s="26"/>
      <c r="H993" s="26"/>
      <c r="I993" s="26"/>
      <c r="J993" s="26"/>
      <c r="K993" s="26"/>
      <c r="L993" s="26"/>
      <c r="M993" s="26"/>
      <c r="N993" s="26"/>
    </row>
    <row r="994" spans="1:14" x14ac:dyDescent="0.25">
      <c r="A994" s="29" t="s">
        <v>62</v>
      </c>
      <c r="B994" s="29" t="s">
        <v>165</v>
      </c>
      <c r="C994" s="37">
        <f t="shared" si="36"/>
        <v>1551</v>
      </c>
      <c r="D994" s="26" t="s">
        <v>402</v>
      </c>
      <c r="E994" s="26"/>
      <c r="F994" s="26"/>
      <c r="G994" s="26"/>
      <c r="H994" s="26"/>
      <c r="I994" s="26"/>
      <c r="J994" s="26"/>
      <c r="K994" s="26"/>
      <c r="L994" s="26"/>
      <c r="M994" s="26"/>
      <c r="N994" s="26"/>
    </row>
    <row r="995" spans="1:14" x14ac:dyDescent="0.25">
      <c r="A995" s="29" t="s">
        <v>62</v>
      </c>
      <c r="B995" s="29" t="s">
        <v>166</v>
      </c>
      <c r="C995" s="37">
        <f t="shared" si="36"/>
        <v>47.5</v>
      </c>
      <c r="D995" s="26" t="s">
        <v>402</v>
      </c>
      <c r="E995" s="26"/>
      <c r="F995" s="26"/>
      <c r="G995" s="26"/>
      <c r="H995" s="26"/>
      <c r="I995" s="26"/>
      <c r="J995" s="26"/>
      <c r="K995" s="26"/>
      <c r="L995" s="26"/>
      <c r="M995" s="26"/>
      <c r="N995" s="26"/>
    </row>
    <row r="996" spans="1:14" x14ac:dyDescent="0.25">
      <c r="A996" s="29" t="s">
        <v>62</v>
      </c>
      <c r="B996" s="29" t="s">
        <v>167</v>
      </c>
      <c r="C996" s="37">
        <f t="shared" si="36"/>
        <v>19.84</v>
      </c>
      <c r="D996" s="26" t="s">
        <v>402</v>
      </c>
      <c r="E996" s="26"/>
      <c r="F996" s="26"/>
      <c r="G996" s="26"/>
      <c r="H996" s="26"/>
      <c r="I996" s="26"/>
      <c r="J996" s="26"/>
      <c r="K996" s="26"/>
      <c r="L996" s="26"/>
      <c r="M996" s="26"/>
      <c r="N996" s="26"/>
    </row>
    <row r="997" spans="1:14" x14ac:dyDescent="0.25">
      <c r="A997" s="29" t="s">
        <v>62</v>
      </c>
      <c r="B997" s="29" t="s">
        <v>168</v>
      </c>
      <c r="C997" s="37">
        <f t="shared" si="36"/>
        <v>190</v>
      </c>
      <c r="D997" s="26" t="s">
        <v>402</v>
      </c>
      <c r="E997" s="26"/>
      <c r="F997" s="26"/>
      <c r="G997" s="26"/>
      <c r="H997" s="26"/>
      <c r="I997" s="26"/>
      <c r="J997" s="26"/>
      <c r="K997" s="26"/>
      <c r="L997" s="26"/>
      <c r="M997" s="26"/>
      <c r="N997" s="26"/>
    </row>
    <row r="998" spans="1:14" x14ac:dyDescent="0.25">
      <c r="A998" s="29" t="s">
        <v>62</v>
      </c>
      <c r="B998" s="29" t="s">
        <v>106</v>
      </c>
      <c r="C998" s="37">
        <f t="shared" si="36"/>
        <v>560.75877000000003</v>
      </c>
      <c r="D998" s="26" t="s">
        <v>402</v>
      </c>
      <c r="E998" s="26"/>
      <c r="F998" s="26"/>
      <c r="G998" s="26"/>
      <c r="H998" s="26"/>
      <c r="I998" s="26"/>
      <c r="J998" s="26"/>
      <c r="K998" s="26"/>
      <c r="L998" s="26"/>
      <c r="M998" s="26"/>
      <c r="N998" s="26"/>
    </row>
    <row r="999" spans="1:14" x14ac:dyDescent="0.25">
      <c r="A999" s="29" t="s">
        <v>62</v>
      </c>
      <c r="B999" s="29" t="s">
        <v>185</v>
      </c>
      <c r="C999" s="37">
        <f t="shared" si="36"/>
        <v>0</v>
      </c>
      <c r="D999" s="26" t="s">
        <v>402</v>
      </c>
      <c r="E999" s="26"/>
      <c r="F999" s="26"/>
      <c r="G999" s="26"/>
      <c r="H999" s="26"/>
      <c r="I999" s="26"/>
      <c r="J999" s="26"/>
      <c r="K999" s="26"/>
      <c r="L999" s="26"/>
      <c r="M999" s="26"/>
      <c r="N999" s="26"/>
    </row>
    <row r="1000" spans="1:14" x14ac:dyDescent="0.25">
      <c r="A1000" s="29" t="s">
        <v>71</v>
      </c>
      <c r="B1000" s="29" t="s">
        <v>169</v>
      </c>
      <c r="C1000" s="37">
        <f t="shared" si="36"/>
        <v>65</v>
      </c>
      <c r="D1000" s="26" t="s">
        <v>402</v>
      </c>
      <c r="E1000" s="26"/>
      <c r="F1000" s="26"/>
      <c r="G1000" s="26"/>
      <c r="H1000" s="26"/>
      <c r="I1000" s="26"/>
      <c r="J1000" s="26"/>
      <c r="K1000" s="26"/>
      <c r="L1000" s="26"/>
      <c r="M1000" s="26"/>
      <c r="N1000" s="26"/>
    </row>
    <row r="1001" spans="1:14" x14ac:dyDescent="0.25">
      <c r="A1001" s="29" t="s">
        <v>97</v>
      </c>
      <c r="B1001" s="29" t="s">
        <v>182</v>
      </c>
      <c r="C1001" s="37">
        <f t="shared" si="36"/>
        <v>0</v>
      </c>
      <c r="D1001" s="26" t="s">
        <v>402</v>
      </c>
      <c r="E1001" s="26"/>
      <c r="F1001" s="26"/>
      <c r="G1001" s="26"/>
      <c r="H1001" s="26"/>
      <c r="I1001" s="26"/>
      <c r="J1001" s="26"/>
      <c r="K1001" s="26"/>
      <c r="L1001" s="26"/>
      <c r="M1001" s="26"/>
      <c r="N1001" s="26"/>
    </row>
    <row r="1002" spans="1:14" x14ac:dyDescent="0.25">
      <c r="A1002" s="29" t="s">
        <v>99</v>
      </c>
      <c r="B1002" s="29" t="s">
        <v>182</v>
      </c>
      <c r="C1002" s="37">
        <f t="shared" si="36"/>
        <v>0</v>
      </c>
      <c r="D1002" s="26" t="s">
        <v>402</v>
      </c>
      <c r="E1002" s="26"/>
      <c r="F1002" s="26"/>
      <c r="G1002" s="26"/>
      <c r="H1002" s="26"/>
      <c r="I1002" s="26"/>
      <c r="J1002" s="26"/>
      <c r="K1002" s="26"/>
      <c r="L1002" s="26"/>
      <c r="M1002" s="26"/>
      <c r="N1002" s="26"/>
    </row>
    <row r="1003" spans="1:14" x14ac:dyDescent="0.25">
      <c r="A1003" s="29" t="s">
        <v>98</v>
      </c>
      <c r="B1003" s="29" t="s">
        <v>182</v>
      </c>
      <c r="C1003" s="37">
        <f t="shared" si="36"/>
        <v>5386.77</v>
      </c>
      <c r="D1003" s="26" t="s">
        <v>402</v>
      </c>
      <c r="E1003" s="26"/>
      <c r="F1003" s="26"/>
      <c r="G1003" s="26"/>
      <c r="H1003" s="26"/>
      <c r="I1003" s="26"/>
      <c r="J1003" s="26"/>
      <c r="K1003" s="26"/>
      <c r="L1003" s="26"/>
      <c r="M1003" s="26"/>
      <c r="N1003" s="26"/>
    </row>
    <row r="1004" spans="1:14" x14ac:dyDescent="0.25">
      <c r="A1004" s="29" t="s">
        <v>97</v>
      </c>
      <c r="B1004" s="29" t="s">
        <v>183</v>
      </c>
      <c r="C1004" s="37">
        <f t="shared" si="36"/>
        <v>0</v>
      </c>
      <c r="D1004" s="26" t="s">
        <v>402</v>
      </c>
      <c r="E1004" s="26"/>
      <c r="F1004" s="26"/>
      <c r="G1004" s="26"/>
      <c r="H1004" s="26"/>
      <c r="I1004" s="26"/>
      <c r="J1004" s="26"/>
      <c r="K1004" s="26"/>
      <c r="L1004" s="26"/>
      <c r="M1004" s="26"/>
      <c r="N1004" s="26"/>
    </row>
    <row r="1005" spans="1:14" x14ac:dyDescent="0.25">
      <c r="A1005" s="29" t="s">
        <v>99</v>
      </c>
      <c r="B1005" s="29" t="s">
        <v>183</v>
      </c>
      <c r="C1005" s="37">
        <f t="shared" si="36"/>
        <v>0</v>
      </c>
      <c r="D1005" s="26" t="s">
        <v>402</v>
      </c>
      <c r="E1005" s="26"/>
      <c r="F1005" s="26"/>
      <c r="G1005" s="26"/>
      <c r="H1005" s="26"/>
      <c r="I1005" s="26"/>
      <c r="J1005" s="26"/>
      <c r="K1005" s="26"/>
      <c r="L1005" s="26"/>
      <c r="M1005" s="26"/>
      <c r="N1005" s="26"/>
    </row>
    <row r="1006" spans="1:14" x14ac:dyDescent="0.25">
      <c r="A1006" s="29" t="s">
        <v>98</v>
      </c>
      <c r="B1006" s="29" t="s">
        <v>183</v>
      </c>
      <c r="C1006" s="37">
        <f t="shared" ref="C1006:C1037" si="37">L808/1000</f>
        <v>383.4</v>
      </c>
      <c r="D1006" s="26" t="s">
        <v>402</v>
      </c>
      <c r="E1006" s="26"/>
      <c r="F1006" s="26"/>
      <c r="G1006" s="26"/>
      <c r="H1006" s="26"/>
      <c r="I1006" s="26"/>
      <c r="J1006" s="26"/>
      <c r="K1006" s="26"/>
      <c r="L1006" s="26"/>
      <c r="M1006" s="26"/>
      <c r="N1006" s="26"/>
    </row>
    <row r="1007" spans="1:14" x14ac:dyDescent="0.25">
      <c r="A1007" s="29" t="s">
        <v>347</v>
      </c>
      <c r="B1007" s="29" t="s">
        <v>97</v>
      </c>
      <c r="C1007" s="37">
        <f t="shared" si="37"/>
        <v>253.52400000000003</v>
      </c>
      <c r="D1007" s="26" t="s">
        <v>402</v>
      </c>
      <c r="E1007" s="26"/>
      <c r="F1007" s="26"/>
      <c r="G1007" s="26"/>
      <c r="H1007" s="26"/>
      <c r="I1007" s="26"/>
      <c r="J1007" s="26"/>
      <c r="K1007" s="26"/>
      <c r="L1007" s="26"/>
      <c r="M1007" s="26"/>
      <c r="N1007" s="26"/>
    </row>
    <row r="1008" spans="1:14" x14ac:dyDescent="0.25">
      <c r="A1008" s="29" t="s">
        <v>347</v>
      </c>
      <c r="B1008" s="29" t="s">
        <v>98</v>
      </c>
      <c r="C1008" s="37">
        <f t="shared" si="37"/>
        <v>3213.105</v>
      </c>
      <c r="D1008" s="26" t="s">
        <v>402</v>
      </c>
      <c r="E1008" s="26"/>
      <c r="F1008" s="26"/>
      <c r="G1008" s="26"/>
      <c r="H1008" s="26"/>
      <c r="I1008" s="26"/>
      <c r="J1008" s="26"/>
      <c r="K1008" s="26"/>
      <c r="L1008" s="26"/>
      <c r="M1008" s="26"/>
      <c r="N1008" s="26"/>
    </row>
    <row r="1009" spans="1:14" x14ac:dyDescent="0.25">
      <c r="A1009" s="29" t="s">
        <v>347</v>
      </c>
      <c r="B1009" s="29" t="s">
        <v>99</v>
      </c>
      <c r="C1009" s="37">
        <f t="shared" si="37"/>
        <v>0</v>
      </c>
      <c r="D1009" s="26" t="s">
        <v>402</v>
      </c>
      <c r="E1009" s="26"/>
      <c r="F1009" s="26"/>
      <c r="G1009" s="26"/>
      <c r="H1009" s="26"/>
      <c r="I1009" s="26"/>
      <c r="J1009" s="26"/>
      <c r="K1009" s="26"/>
      <c r="L1009" s="26"/>
      <c r="M1009" s="26"/>
      <c r="N1009" s="26"/>
    </row>
    <row r="1010" spans="1:14" x14ac:dyDescent="0.25">
      <c r="A1010" s="29" t="s">
        <v>97</v>
      </c>
      <c r="B1010" s="29" t="s">
        <v>347</v>
      </c>
      <c r="C1010" s="37">
        <f t="shared" si="37"/>
        <v>0</v>
      </c>
      <c r="D1010" s="26" t="s">
        <v>402</v>
      </c>
      <c r="E1010" s="26"/>
      <c r="F1010" s="26"/>
      <c r="G1010" s="26"/>
      <c r="H1010" s="26"/>
      <c r="I1010" s="26"/>
      <c r="J1010" s="26"/>
      <c r="K1010" s="26"/>
      <c r="L1010" s="26"/>
      <c r="M1010" s="26"/>
      <c r="N1010" s="26"/>
    </row>
    <row r="1011" spans="1:14" x14ac:dyDescent="0.25">
      <c r="A1011" s="29" t="s">
        <v>98</v>
      </c>
      <c r="B1011" s="29" t="s">
        <v>347</v>
      </c>
      <c r="C1011" s="37">
        <f t="shared" si="37"/>
        <v>883.73699999999997</v>
      </c>
      <c r="D1011" s="26" t="s">
        <v>402</v>
      </c>
      <c r="E1011" s="26"/>
      <c r="F1011" s="26"/>
      <c r="G1011" s="26"/>
      <c r="H1011" s="26"/>
      <c r="I1011" s="26"/>
      <c r="J1011" s="26"/>
      <c r="K1011" s="26"/>
      <c r="L1011" s="26"/>
      <c r="M1011" s="26"/>
      <c r="N1011" s="26"/>
    </row>
    <row r="1012" spans="1:14" x14ac:dyDescent="0.25">
      <c r="A1012" s="29" t="s">
        <v>99</v>
      </c>
      <c r="B1012" s="29" t="s">
        <v>347</v>
      </c>
      <c r="C1012" s="37">
        <f t="shared" si="37"/>
        <v>0</v>
      </c>
      <c r="D1012" s="26" t="s">
        <v>402</v>
      </c>
      <c r="E1012" s="26"/>
      <c r="F1012" s="26"/>
      <c r="G1012" s="26"/>
      <c r="H1012" s="26"/>
      <c r="I1012" s="26"/>
      <c r="J1012" s="26"/>
      <c r="K1012" s="26"/>
      <c r="L1012" s="26"/>
      <c r="M1012" s="26"/>
      <c r="N1012" s="26"/>
    </row>
    <row r="1013" spans="1:14" x14ac:dyDescent="0.25">
      <c r="A1013" s="29" t="s">
        <v>104</v>
      </c>
      <c r="B1013" s="29" t="s">
        <v>275</v>
      </c>
      <c r="C1013" s="37">
        <f t="shared" si="37"/>
        <v>1865.7870000000003</v>
      </c>
      <c r="D1013" s="26" t="s">
        <v>402</v>
      </c>
      <c r="E1013" s="26"/>
      <c r="F1013" s="26"/>
      <c r="G1013" s="26"/>
      <c r="H1013" s="26"/>
      <c r="I1013" s="26"/>
      <c r="J1013" s="26"/>
      <c r="K1013" s="26"/>
      <c r="L1013" s="26"/>
      <c r="M1013" s="26"/>
      <c r="N1013" s="26"/>
    </row>
    <row r="1014" spans="1:14" x14ac:dyDescent="0.25">
      <c r="A1014" s="29" t="s">
        <v>117</v>
      </c>
      <c r="B1014" s="29" t="s">
        <v>181</v>
      </c>
      <c r="C1014" s="37">
        <f t="shared" si="37"/>
        <v>1798.6315600000003</v>
      </c>
      <c r="D1014" s="26" t="s">
        <v>402</v>
      </c>
      <c r="E1014" s="26"/>
      <c r="F1014" s="26"/>
      <c r="G1014" s="26"/>
      <c r="H1014" s="26"/>
      <c r="I1014" s="26"/>
      <c r="J1014" s="26"/>
      <c r="K1014" s="26"/>
      <c r="L1014" s="26"/>
      <c r="M1014" s="26"/>
      <c r="N1014" s="26"/>
    </row>
    <row r="1015" spans="1:14" x14ac:dyDescent="0.25">
      <c r="A1015" s="29" t="s">
        <v>117</v>
      </c>
      <c r="B1015" s="26" t="s">
        <v>271</v>
      </c>
      <c r="C1015" s="37">
        <f t="shared" si="37"/>
        <v>419.38226648432203</v>
      </c>
      <c r="D1015" s="26" t="s">
        <v>402</v>
      </c>
      <c r="E1015" s="26"/>
      <c r="F1015" s="26"/>
      <c r="G1015" s="26"/>
      <c r="H1015" s="26"/>
      <c r="I1015" s="26"/>
      <c r="J1015" s="26"/>
      <c r="K1015" s="26"/>
      <c r="L1015" s="26"/>
      <c r="M1015" s="26"/>
      <c r="N1015" s="26"/>
    </row>
    <row r="1016" spans="1:14" x14ac:dyDescent="0.25">
      <c r="A1016" s="29" t="s">
        <v>117</v>
      </c>
      <c r="B1016" s="29" t="s">
        <v>275</v>
      </c>
      <c r="C1016" s="37">
        <f t="shared" si="37"/>
        <v>2806.6351680104626</v>
      </c>
      <c r="D1016" s="26" t="s">
        <v>402</v>
      </c>
      <c r="E1016" s="26"/>
      <c r="F1016" s="26"/>
      <c r="G1016" s="26"/>
      <c r="H1016" s="26"/>
      <c r="I1016" s="26"/>
      <c r="J1016" s="26"/>
      <c r="K1016" s="26"/>
      <c r="L1016" s="26"/>
      <c r="M1016" s="26"/>
      <c r="N1016" s="26"/>
    </row>
    <row r="1017" spans="1:14" x14ac:dyDescent="0.25">
      <c r="A1017" s="29" t="s">
        <v>117</v>
      </c>
      <c r="B1017" s="29" t="s">
        <v>276</v>
      </c>
      <c r="C1017" s="37">
        <f t="shared" si="37"/>
        <v>1980.0000000000002</v>
      </c>
      <c r="D1017" s="26" t="s">
        <v>402</v>
      </c>
      <c r="E1017" s="26"/>
      <c r="F1017" s="26"/>
      <c r="G1017" s="26"/>
      <c r="H1017" s="26"/>
      <c r="I1017" s="26"/>
      <c r="J1017" s="26"/>
      <c r="K1017" s="26"/>
      <c r="L1017" s="26"/>
      <c r="M1017" s="26"/>
      <c r="N1017" s="26"/>
    </row>
    <row r="1018" spans="1:14" x14ac:dyDescent="0.25">
      <c r="A1018" s="29" t="s">
        <v>117</v>
      </c>
      <c r="B1018" s="29" t="s">
        <v>289</v>
      </c>
      <c r="C1018" s="37">
        <f t="shared" si="37"/>
        <v>1126.3120000000001</v>
      </c>
      <c r="D1018" s="26" t="s">
        <v>402</v>
      </c>
      <c r="E1018" s="26"/>
      <c r="F1018" s="26"/>
      <c r="G1018" s="26"/>
      <c r="H1018" s="26"/>
      <c r="I1018" s="26"/>
      <c r="J1018" s="26"/>
      <c r="K1018" s="26"/>
      <c r="L1018" s="26"/>
      <c r="M1018" s="26"/>
      <c r="N1018" s="26"/>
    </row>
    <row r="1019" spans="1:14" x14ac:dyDescent="0.25">
      <c r="A1019" s="29" t="s">
        <v>135</v>
      </c>
      <c r="B1019" s="29" t="s">
        <v>106</v>
      </c>
      <c r="C1019" s="37">
        <f t="shared" si="37"/>
        <v>2671.202707057686</v>
      </c>
      <c r="D1019" s="26" t="s">
        <v>402</v>
      </c>
      <c r="E1019" s="26"/>
      <c r="F1019" s="26"/>
      <c r="G1019" s="26"/>
      <c r="H1019" s="26"/>
      <c r="I1019" s="26"/>
      <c r="J1019" s="26"/>
      <c r="K1019" s="26"/>
      <c r="L1019" s="26"/>
      <c r="M1019" s="26"/>
      <c r="N1019" s="26"/>
    </row>
    <row r="1020" spans="1:14" x14ac:dyDescent="0.25">
      <c r="A1020" s="29" t="s">
        <v>135</v>
      </c>
      <c r="B1020" s="29" t="s">
        <v>185</v>
      </c>
      <c r="C1020" s="37">
        <f t="shared" si="37"/>
        <v>932.43784056005074</v>
      </c>
      <c r="D1020" s="26" t="s">
        <v>402</v>
      </c>
      <c r="E1020" s="26"/>
      <c r="F1020" s="26"/>
      <c r="G1020" s="26"/>
      <c r="H1020" s="26"/>
      <c r="I1020" s="26"/>
      <c r="J1020" s="26"/>
      <c r="K1020" s="26"/>
      <c r="L1020" s="26"/>
      <c r="M1020" s="26"/>
      <c r="N1020" s="26"/>
    </row>
    <row r="1021" spans="1:14" x14ac:dyDescent="0.25">
      <c r="A1021" s="29" t="s">
        <v>135</v>
      </c>
      <c r="B1021" s="29" t="s">
        <v>265</v>
      </c>
      <c r="C1021" s="37">
        <f t="shared" si="37"/>
        <v>349.66419021001894</v>
      </c>
      <c r="D1021" s="26" t="s">
        <v>402</v>
      </c>
      <c r="E1021" s="26"/>
      <c r="F1021" s="26"/>
      <c r="G1021" s="26"/>
      <c r="H1021" s="26"/>
      <c r="I1021" s="26"/>
      <c r="J1021" s="26"/>
      <c r="K1021" s="26"/>
      <c r="L1021" s="26"/>
      <c r="M1021" s="26"/>
      <c r="N1021" s="26"/>
    </row>
    <row r="1022" spans="1:14" x14ac:dyDescent="0.25">
      <c r="A1022" s="29" t="s">
        <v>137</v>
      </c>
      <c r="B1022" s="29" t="s">
        <v>106</v>
      </c>
      <c r="C1022" s="37">
        <f t="shared" si="37"/>
        <v>366.10221975582681</v>
      </c>
      <c r="D1022" s="26" t="s">
        <v>402</v>
      </c>
      <c r="E1022" s="26"/>
      <c r="F1022" s="26"/>
      <c r="G1022" s="26"/>
      <c r="H1022" s="26"/>
      <c r="I1022" s="26"/>
      <c r="J1022" s="26"/>
      <c r="K1022" s="26"/>
      <c r="L1022" s="26"/>
      <c r="M1022" s="26"/>
      <c r="N1022" s="26"/>
    </row>
    <row r="1023" spans="1:14" x14ac:dyDescent="0.25">
      <c r="A1023" s="29" t="s">
        <v>137</v>
      </c>
      <c r="B1023" s="29" t="s">
        <v>185</v>
      </c>
      <c r="C1023" s="37">
        <f t="shared" si="37"/>
        <v>316.6301666666667</v>
      </c>
      <c r="D1023" s="26" t="s">
        <v>402</v>
      </c>
      <c r="E1023" s="26"/>
      <c r="F1023" s="26"/>
      <c r="G1023" s="26"/>
      <c r="H1023" s="26"/>
      <c r="I1023" s="26"/>
      <c r="J1023" s="26"/>
      <c r="K1023" s="26"/>
      <c r="L1023" s="26"/>
      <c r="M1023" s="26"/>
      <c r="N1023" s="26"/>
    </row>
    <row r="1024" spans="1:14" x14ac:dyDescent="0.25">
      <c r="A1024" s="29" t="s">
        <v>137</v>
      </c>
      <c r="B1024" s="29" t="s">
        <v>265</v>
      </c>
      <c r="C1024" s="37">
        <f t="shared" si="37"/>
        <v>43.841099999999997</v>
      </c>
      <c r="D1024" s="26" t="s">
        <v>402</v>
      </c>
      <c r="E1024" s="26"/>
      <c r="F1024" s="26"/>
      <c r="G1024" s="26"/>
      <c r="H1024" s="26"/>
      <c r="I1024" s="26"/>
      <c r="J1024" s="26"/>
      <c r="K1024" s="26"/>
      <c r="L1024" s="26"/>
      <c r="M1024" s="26"/>
      <c r="N1024" s="26"/>
    </row>
    <row r="1025" spans="1:14" x14ac:dyDescent="0.25">
      <c r="A1025" s="29" t="s">
        <v>138</v>
      </c>
      <c r="B1025" s="29" t="s">
        <v>106</v>
      </c>
      <c r="C1025" s="37">
        <f t="shared" si="37"/>
        <v>366.10221975582681</v>
      </c>
      <c r="D1025" s="26" t="s">
        <v>402</v>
      </c>
      <c r="E1025" s="26"/>
      <c r="F1025" s="26"/>
      <c r="G1025" s="26"/>
      <c r="H1025" s="26"/>
      <c r="I1025" s="26"/>
      <c r="J1025" s="26"/>
      <c r="K1025" s="26"/>
      <c r="L1025" s="26"/>
      <c r="M1025" s="26"/>
      <c r="N1025" s="26"/>
    </row>
    <row r="1026" spans="1:14" x14ac:dyDescent="0.25">
      <c r="A1026" s="29" t="s">
        <v>138</v>
      </c>
      <c r="B1026" s="29" t="s">
        <v>185</v>
      </c>
      <c r="C1026" s="37">
        <f t="shared" si="37"/>
        <v>316.6301666666667</v>
      </c>
      <c r="D1026" s="26" t="s">
        <v>402</v>
      </c>
      <c r="E1026" s="26"/>
      <c r="F1026" s="26"/>
      <c r="G1026" s="26"/>
      <c r="H1026" s="26"/>
      <c r="I1026" s="26"/>
      <c r="J1026" s="26"/>
      <c r="K1026" s="26"/>
      <c r="L1026" s="26"/>
      <c r="M1026" s="26"/>
      <c r="N1026" s="26"/>
    </row>
    <row r="1027" spans="1:14" x14ac:dyDescent="0.25">
      <c r="A1027" s="29" t="s">
        <v>138</v>
      </c>
      <c r="B1027" s="29" t="s">
        <v>265</v>
      </c>
      <c r="C1027" s="37">
        <f t="shared" si="37"/>
        <v>43.841099999999997</v>
      </c>
      <c r="D1027" s="26" t="s">
        <v>402</v>
      </c>
      <c r="E1027" s="26"/>
      <c r="F1027" s="26"/>
      <c r="G1027" s="26"/>
      <c r="H1027" s="26"/>
      <c r="I1027" s="26"/>
      <c r="J1027" s="26"/>
      <c r="K1027" s="26"/>
      <c r="L1027" s="26"/>
      <c r="M1027" s="26"/>
      <c r="N1027" s="26"/>
    </row>
    <row r="1028" spans="1:14" x14ac:dyDescent="0.25">
      <c r="A1028" s="29" t="s">
        <v>140</v>
      </c>
      <c r="B1028" s="29" t="s">
        <v>185</v>
      </c>
      <c r="C1028" s="37">
        <f t="shared" si="37"/>
        <v>35</v>
      </c>
      <c r="D1028" s="26" t="s">
        <v>402</v>
      </c>
      <c r="E1028" s="26"/>
      <c r="F1028" s="26"/>
      <c r="G1028" s="26"/>
      <c r="H1028" s="26"/>
      <c r="I1028" s="26"/>
      <c r="J1028" s="26"/>
      <c r="K1028" s="26"/>
      <c r="L1028" s="26"/>
      <c r="M1028" s="26"/>
      <c r="N1028" s="26"/>
    </row>
    <row r="1029" spans="1:14" x14ac:dyDescent="0.25">
      <c r="A1029" s="29" t="s">
        <v>141</v>
      </c>
      <c r="B1029" s="29" t="s">
        <v>185</v>
      </c>
      <c r="C1029" s="37">
        <f t="shared" si="37"/>
        <v>35</v>
      </c>
      <c r="D1029" s="26" t="s">
        <v>402</v>
      </c>
      <c r="E1029" s="26"/>
      <c r="F1029" s="26"/>
      <c r="G1029" s="26"/>
      <c r="H1029" s="26"/>
      <c r="I1029" s="26"/>
      <c r="J1029" s="26"/>
      <c r="K1029" s="26"/>
      <c r="L1029" s="26"/>
      <c r="M1029" s="26"/>
      <c r="N1029" s="26"/>
    </row>
    <row r="1030" spans="1:14" x14ac:dyDescent="0.25">
      <c r="A1030" s="29" t="s">
        <v>142</v>
      </c>
      <c r="B1030" s="29" t="s">
        <v>168</v>
      </c>
      <c r="C1030" s="37">
        <f t="shared" si="37"/>
        <v>18</v>
      </c>
      <c r="D1030" s="26" t="s">
        <v>402</v>
      </c>
      <c r="E1030" s="26"/>
      <c r="F1030" s="26"/>
      <c r="G1030" s="26"/>
      <c r="H1030" s="26"/>
      <c r="I1030" s="26"/>
      <c r="J1030" s="26"/>
      <c r="K1030" s="26"/>
      <c r="L1030" s="26"/>
      <c r="M1030" s="26"/>
      <c r="N1030" s="26"/>
    </row>
    <row r="1031" spans="1:14" x14ac:dyDescent="0.25">
      <c r="A1031" s="29" t="s">
        <v>142</v>
      </c>
      <c r="B1031" s="29" t="s">
        <v>185</v>
      </c>
      <c r="C1031" s="37">
        <f t="shared" si="37"/>
        <v>409.48027604540124</v>
      </c>
      <c r="D1031" s="26" t="s">
        <v>402</v>
      </c>
      <c r="E1031" s="26"/>
      <c r="F1031" s="26"/>
      <c r="G1031" s="26"/>
      <c r="H1031" s="26"/>
      <c r="I1031" s="26"/>
      <c r="J1031" s="26"/>
      <c r="K1031" s="26"/>
      <c r="L1031" s="26"/>
      <c r="M1031" s="26"/>
      <c r="N1031" s="26"/>
    </row>
    <row r="1032" spans="1:14" x14ac:dyDescent="0.25">
      <c r="A1032" s="29" t="s">
        <v>142</v>
      </c>
      <c r="B1032" s="29" t="s">
        <v>265</v>
      </c>
      <c r="C1032" s="37">
        <f t="shared" si="37"/>
        <v>27.29868506969342</v>
      </c>
      <c r="D1032" s="26" t="s">
        <v>402</v>
      </c>
      <c r="E1032" s="26"/>
      <c r="F1032" s="26"/>
      <c r="G1032" s="26"/>
      <c r="H1032" s="26"/>
      <c r="I1032" s="26"/>
      <c r="J1032" s="26"/>
      <c r="K1032" s="26"/>
      <c r="L1032" s="26"/>
      <c r="M1032" s="26"/>
      <c r="N1032" s="26"/>
    </row>
    <row r="1033" spans="1:14" x14ac:dyDescent="0.25">
      <c r="A1033" s="29" t="s">
        <v>143</v>
      </c>
      <c r="B1033" s="29" t="s">
        <v>287</v>
      </c>
      <c r="C1033" s="37">
        <f t="shared" si="37"/>
        <v>244.41666666666674</v>
      </c>
      <c r="D1033" s="26" t="s">
        <v>402</v>
      </c>
      <c r="E1033" s="26"/>
      <c r="F1033" s="26"/>
      <c r="G1033" s="26"/>
      <c r="H1033" s="26"/>
      <c r="I1033" s="26"/>
      <c r="J1033" s="26"/>
      <c r="K1033" s="26"/>
      <c r="L1033" s="26"/>
      <c r="M1033" s="26"/>
      <c r="N1033" s="26"/>
    </row>
    <row r="1034" spans="1:14" x14ac:dyDescent="0.25">
      <c r="A1034" s="29" t="s">
        <v>143</v>
      </c>
      <c r="B1034" s="29" t="s">
        <v>167</v>
      </c>
      <c r="C1034" s="37">
        <f t="shared" si="37"/>
        <v>466.83</v>
      </c>
      <c r="D1034" s="26" t="s">
        <v>402</v>
      </c>
      <c r="E1034" s="26"/>
      <c r="F1034" s="26"/>
      <c r="G1034" s="26"/>
      <c r="H1034" s="26"/>
      <c r="I1034" s="26"/>
      <c r="J1034" s="26"/>
      <c r="K1034" s="26"/>
      <c r="L1034" s="26"/>
      <c r="M1034" s="26"/>
      <c r="N1034" s="26"/>
    </row>
    <row r="1035" spans="1:14" x14ac:dyDescent="0.25">
      <c r="A1035" s="29" t="s">
        <v>144</v>
      </c>
      <c r="B1035" s="29" t="s">
        <v>167</v>
      </c>
      <c r="C1035" s="37">
        <f t="shared" si="37"/>
        <v>0</v>
      </c>
      <c r="D1035" s="26" t="s">
        <v>402</v>
      </c>
      <c r="E1035" s="26"/>
      <c r="F1035" s="26"/>
      <c r="G1035" s="26"/>
      <c r="H1035" s="26"/>
      <c r="I1035" s="26"/>
      <c r="J1035" s="26"/>
      <c r="K1035" s="26"/>
      <c r="L1035" s="26"/>
      <c r="M1035" s="26"/>
      <c r="N1035" s="26"/>
    </row>
    <row r="1036" spans="1:14" x14ac:dyDescent="0.25">
      <c r="A1036" s="29" t="s">
        <v>144</v>
      </c>
      <c r="B1036" s="29" t="s">
        <v>168</v>
      </c>
      <c r="C1036" s="37">
        <f t="shared" si="37"/>
        <v>33</v>
      </c>
      <c r="D1036" s="26" t="s">
        <v>402</v>
      </c>
      <c r="E1036" s="26"/>
      <c r="F1036" s="26"/>
      <c r="G1036" s="26"/>
      <c r="H1036" s="26"/>
      <c r="I1036" s="26"/>
      <c r="J1036" s="26"/>
      <c r="K1036" s="26"/>
      <c r="L1036" s="26"/>
      <c r="M1036" s="26"/>
      <c r="N1036" s="26"/>
    </row>
    <row r="1037" spans="1:14" x14ac:dyDescent="0.25">
      <c r="A1037" s="29" t="s">
        <v>144</v>
      </c>
      <c r="B1037" s="29" t="s">
        <v>106</v>
      </c>
      <c r="C1037" s="37">
        <f t="shared" si="37"/>
        <v>137.3552582644628</v>
      </c>
      <c r="D1037" s="26" t="s">
        <v>402</v>
      </c>
      <c r="E1037" s="26"/>
      <c r="F1037" s="26"/>
      <c r="G1037" s="26"/>
      <c r="H1037" s="26"/>
      <c r="I1037" s="26"/>
      <c r="J1037" s="26"/>
      <c r="K1037" s="26"/>
      <c r="L1037" s="26"/>
      <c r="M1037" s="26"/>
      <c r="N1037" s="26"/>
    </row>
    <row r="1038" spans="1:14" x14ac:dyDescent="0.25">
      <c r="A1038" s="29" t="s">
        <v>144</v>
      </c>
      <c r="B1038" s="29" t="s">
        <v>185</v>
      </c>
      <c r="C1038" s="37">
        <f t="shared" ref="C1038:C1069" si="38">L840/1000</f>
        <v>219.7684132231405</v>
      </c>
      <c r="D1038" s="26" t="s">
        <v>402</v>
      </c>
      <c r="E1038" s="26"/>
      <c r="F1038" s="26"/>
      <c r="G1038" s="26"/>
      <c r="H1038" s="26"/>
      <c r="I1038" s="26"/>
      <c r="J1038" s="26"/>
      <c r="K1038" s="26"/>
      <c r="L1038" s="26"/>
      <c r="M1038" s="26"/>
      <c r="N1038" s="26"/>
    </row>
    <row r="1039" spans="1:14" x14ac:dyDescent="0.25">
      <c r="A1039" s="29" t="s">
        <v>144</v>
      </c>
      <c r="B1039" s="29" t="s">
        <v>265</v>
      </c>
      <c r="C1039" s="37">
        <f t="shared" si="38"/>
        <v>137.3552582644628</v>
      </c>
      <c r="D1039" s="26" t="s">
        <v>402</v>
      </c>
      <c r="E1039" s="26"/>
      <c r="F1039" s="26"/>
      <c r="G1039" s="26"/>
      <c r="H1039" s="26"/>
      <c r="I1039" s="26"/>
      <c r="J1039" s="26"/>
      <c r="K1039" s="26"/>
      <c r="L1039" s="26"/>
      <c r="M1039" s="26"/>
      <c r="N1039" s="26"/>
    </row>
    <row r="1040" spans="1:14" x14ac:dyDescent="0.25">
      <c r="A1040" s="29" t="s">
        <v>146</v>
      </c>
      <c r="B1040" s="29" t="s">
        <v>292</v>
      </c>
      <c r="C1040" s="37">
        <f t="shared" si="38"/>
        <v>923.02100000000007</v>
      </c>
      <c r="D1040" s="26" t="s">
        <v>402</v>
      </c>
      <c r="E1040" s="26"/>
      <c r="F1040" s="26"/>
      <c r="G1040" s="26"/>
      <c r="H1040" s="26"/>
      <c r="I1040" s="26"/>
      <c r="J1040" s="26"/>
      <c r="K1040" s="26"/>
      <c r="L1040" s="26"/>
      <c r="M1040" s="26"/>
      <c r="N1040" s="26"/>
    </row>
    <row r="1041" spans="1:14" x14ac:dyDescent="0.25">
      <c r="A1041" s="29" t="s">
        <v>146</v>
      </c>
      <c r="B1041" s="29" t="s">
        <v>294</v>
      </c>
      <c r="C1041" s="37">
        <f t="shared" si="38"/>
        <v>1846.0420000000001</v>
      </c>
      <c r="D1041" s="26" t="s">
        <v>402</v>
      </c>
      <c r="E1041" s="26"/>
      <c r="F1041" s="26"/>
      <c r="G1041" s="26"/>
      <c r="H1041" s="26"/>
      <c r="I1041" s="26"/>
      <c r="J1041" s="26"/>
      <c r="K1041" s="26"/>
      <c r="L1041" s="26"/>
      <c r="M1041" s="26"/>
      <c r="N1041" s="26"/>
    </row>
    <row r="1042" spans="1:14" x14ac:dyDescent="0.25">
      <c r="A1042" s="29" t="s">
        <v>146</v>
      </c>
      <c r="B1042" s="29" t="s">
        <v>295</v>
      </c>
      <c r="C1042" s="37">
        <f t="shared" si="38"/>
        <v>1846.0420000000001</v>
      </c>
      <c r="D1042" s="26" t="s">
        <v>402</v>
      </c>
      <c r="E1042" s="26"/>
      <c r="F1042" s="26"/>
      <c r="G1042" s="26"/>
      <c r="H1042" s="26"/>
      <c r="I1042" s="26"/>
      <c r="J1042" s="26"/>
      <c r="K1042" s="26"/>
      <c r="L1042" s="26"/>
      <c r="M1042" s="26"/>
      <c r="N1042" s="26"/>
    </row>
    <row r="1043" spans="1:14" x14ac:dyDescent="0.25">
      <c r="A1043" s="29" t="s">
        <v>148</v>
      </c>
      <c r="B1043" s="29" t="s">
        <v>292</v>
      </c>
      <c r="C1043" s="37">
        <f t="shared" si="38"/>
        <v>183.37000000000003</v>
      </c>
      <c r="D1043" s="26" t="s">
        <v>402</v>
      </c>
      <c r="E1043" s="26"/>
      <c r="F1043" s="26"/>
      <c r="G1043" s="26"/>
      <c r="H1043" s="26"/>
      <c r="I1043" s="26"/>
      <c r="J1043" s="26"/>
      <c r="K1043" s="26"/>
      <c r="L1043" s="26"/>
      <c r="M1043" s="26"/>
      <c r="N1043" s="26"/>
    </row>
    <row r="1044" spans="1:14" x14ac:dyDescent="0.25">
      <c r="A1044" s="29" t="s">
        <v>148</v>
      </c>
      <c r="B1044" s="29" t="s">
        <v>293</v>
      </c>
      <c r="C1044" s="37">
        <f t="shared" si="38"/>
        <v>64.13000000000001</v>
      </c>
      <c r="D1044" s="26" t="s">
        <v>402</v>
      </c>
      <c r="E1044" s="26"/>
      <c r="F1044" s="26"/>
      <c r="G1044" s="26"/>
      <c r="H1044" s="26"/>
      <c r="I1044" s="26"/>
      <c r="J1044" s="26"/>
      <c r="K1044" s="26"/>
      <c r="L1044" s="26"/>
      <c r="M1044" s="26"/>
      <c r="N1044" s="26"/>
    </row>
    <row r="1045" spans="1:14" x14ac:dyDescent="0.25">
      <c r="A1045" s="29" t="s">
        <v>148</v>
      </c>
      <c r="B1045" s="29" t="s">
        <v>294</v>
      </c>
      <c r="C1045" s="37">
        <f t="shared" si="38"/>
        <v>1058.2</v>
      </c>
      <c r="D1045" s="26" t="s">
        <v>402</v>
      </c>
      <c r="E1045" s="26"/>
      <c r="F1045" s="26"/>
      <c r="G1045" s="26"/>
      <c r="H1045" s="26"/>
      <c r="I1045" s="26"/>
      <c r="J1045" s="26"/>
      <c r="K1045" s="26"/>
      <c r="L1045" s="26"/>
      <c r="M1045" s="26"/>
      <c r="N1045" s="26"/>
    </row>
    <row r="1046" spans="1:14" x14ac:dyDescent="0.25">
      <c r="A1046" s="29" t="s">
        <v>148</v>
      </c>
      <c r="B1046" s="29" t="s">
        <v>295</v>
      </c>
      <c r="C1046" s="37">
        <f t="shared" si="38"/>
        <v>647.46</v>
      </c>
      <c r="D1046" s="26" t="s">
        <v>402</v>
      </c>
      <c r="E1046" s="26"/>
      <c r="F1046" s="26"/>
      <c r="G1046" s="26"/>
      <c r="H1046" s="26"/>
      <c r="I1046" s="26"/>
      <c r="J1046" s="26"/>
      <c r="K1046" s="26"/>
      <c r="L1046" s="26"/>
      <c r="M1046" s="26"/>
      <c r="N1046" s="26"/>
    </row>
    <row r="1047" spans="1:14" x14ac:dyDescent="0.25">
      <c r="A1047" s="29" t="s">
        <v>150</v>
      </c>
      <c r="B1047" s="29" t="s">
        <v>294</v>
      </c>
      <c r="C1047" s="37">
        <f t="shared" si="38"/>
        <v>258.10950000000003</v>
      </c>
      <c r="D1047" s="26" t="s">
        <v>402</v>
      </c>
      <c r="E1047" s="26"/>
      <c r="F1047" s="26"/>
      <c r="G1047" s="26"/>
      <c r="H1047" s="26"/>
      <c r="I1047" s="26"/>
      <c r="J1047" s="26"/>
      <c r="K1047" s="26"/>
      <c r="L1047" s="26"/>
      <c r="M1047" s="26"/>
      <c r="N1047" s="26"/>
    </row>
    <row r="1048" spans="1:14" x14ac:dyDescent="0.25">
      <c r="A1048" s="29" t="s">
        <v>150</v>
      </c>
      <c r="B1048" s="29" t="s">
        <v>295</v>
      </c>
      <c r="C1048" s="37">
        <f t="shared" si="38"/>
        <v>552.59710000000007</v>
      </c>
      <c r="D1048" s="26" t="s">
        <v>402</v>
      </c>
      <c r="E1048" s="26"/>
      <c r="F1048" s="26"/>
      <c r="G1048" s="26"/>
      <c r="H1048" s="26"/>
      <c r="I1048" s="26"/>
      <c r="J1048" s="26"/>
      <c r="K1048" s="26"/>
      <c r="L1048" s="26"/>
      <c r="M1048" s="26"/>
      <c r="N1048" s="26"/>
    </row>
    <row r="1049" spans="1:14" x14ac:dyDescent="0.25">
      <c r="A1049" s="29" t="s">
        <v>152</v>
      </c>
      <c r="B1049" s="29" t="s">
        <v>166</v>
      </c>
      <c r="C1049" s="37">
        <f t="shared" si="38"/>
        <v>146.19999999999999</v>
      </c>
      <c r="D1049" s="26" t="s">
        <v>402</v>
      </c>
      <c r="E1049" s="26"/>
      <c r="F1049" s="26"/>
      <c r="G1049" s="26"/>
      <c r="H1049" s="26"/>
      <c r="I1049" s="26"/>
      <c r="J1049" s="26"/>
      <c r="K1049" s="26"/>
      <c r="L1049" s="26"/>
      <c r="M1049" s="26"/>
      <c r="N1049" s="26"/>
    </row>
    <row r="1050" spans="1:14" x14ac:dyDescent="0.25">
      <c r="A1050" s="29" t="s">
        <v>152</v>
      </c>
      <c r="B1050" s="29" t="s">
        <v>294</v>
      </c>
      <c r="C1050" s="37">
        <f t="shared" si="38"/>
        <v>1089.3265443286514</v>
      </c>
      <c r="D1050" s="26" t="s">
        <v>402</v>
      </c>
      <c r="E1050" s="26"/>
      <c r="F1050" s="26"/>
      <c r="G1050" s="26"/>
      <c r="H1050" s="26"/>
      <c r="I1050" s="26"/>
      <c r="J1050" s="26"/>
      <c r="K1050" s="26"/>
      <c r="L1050" s="26"/>
      <c r="M1050" s="26"/>
      <c r="N1050" s="26"/>
    </row>
    <row r="1051" spans="1:14" x14ac:dyDescent="0.25">
      <c r="A1051" s="29" t="s">
        <v>152</v>
      </c>
      <c r="B1051" s="29" t="s">
        <v>295</v>
      </c>
      <c r="C1051" s="37">
        <f t="shared" si="38"/>
        <v>84.452205104969053</v>
      </c>
      <c r="D1051" s="26" t="s">
        <v>402</v>
      </c>
      <c r="E1051" s="26"/>
      <c r="F1051" s="26"/>
      <c r="G1051" s="26"/>
      <c r="H1051" s="26"/>
      <c r="I1051" s="26"/>
      <c r="J1051" s="26"/>
      <c r="K1051" s="26"/>
      <c r="L1051" s="26"/>
      <c r="M1051" s="26"/>
      <c r="N1051" s="26"/>
    </row>
    <row r="1052" spans="1:14" x14ac:dyDescent="0.25">
      <c r="A1052" s="29" t="s">
        <v>152</v>
      </c>
      <c r="B1052" s="29" t="s">
        <v>296</v>
      </c>
      <c r="C1052" s="37">
        <f t="shared" si="38"/>
        <v>64.140915269596746</v>
      </c>
      <c r="D1052" s="26" t="s">
        <v>402</v>
      </c>
      <c r="E1052" s="26"/>
      <c r="F1052" s="26"/>
      <c r="G1052" s="26"/>
      <c r="H1052" s="26"/>
      <c r="I1052" s="26"/>
      <c r="J1052" s="26"/>
      <c r="K1052" s="26"/>
      <c r="L1052" s="26"/>
      <c r="M1052" s="26"/>
      <c r="N1052" s="26"/>
    </row>
    <row r="1053" spans="1:14" x14ac:dyDescent="0.25">
      <c r="A1053" s="29" t="s">
        <v>154</v>
      </c>
      <c r="B1053" s="29" t="s">
        <v>166</v>
      </c>
      <c r="C1053" s="37">
        <f t="shared" si="38"/>
        <v>3128</v>
      </c>
      <c r="D1053" s="26" t="s">
        <v>402</v>
      </c>
      <c r="E1053" s="26"/>
      <c r="F1053" s="26"/>
      <c r="G1053" s="26"/>
      <c r="H1053" s="26"/>
      <c r="I1053" s="26"/>
      <c r="J1053" s="26"/>
      <c r="K1053" s="26"/>
      <c r="L1053" s="26"/>
      <c r="M1053" s="26"/>
      <c r="N1053" s="26"/>
    </row>
    <row r="1054" spans="1:14" x14ac:dyDescent="0.25">
      <c r="A1054" s="29" t="s">
        <v>157</v>
      </c>
      <c r="B1054" s="29" t="s">
        <v>267</v>
      </c>
      <c r="C1054" s="37">
        <f t="shared" si="38"/>
        <v>25668.188958363789</v>
      </c>
      <c r="D1054" s="26" t="s">
        <v>402</v>
      </c>
      <c r="E1054" s="26"/>
      <c r="F1054" s="26"/>
      <c r="G1054" s="26"/>
      <c r="H1054" s="26"/>
      <c r="I1054" s="26"/>
      <c r="J1054" s="26"/>
      <c r="K1054" s="26"/>
      <c r="L1054" s="26"/>
      <c r="M1054" s="26"/>
      <c r="N1054" s="26"/>
    </row>
    <row r="1055" spans="1:14" x14ac:dyDescent="0.25">
      <c r="A1055" s="29" t="s">
        <v>158</v>
      </c>
      <c r="B1055" s="29" t="s">
        <v>275</v>
      </c>
      <c r="C1055" s="37">
        <f t="shared" si="38"/>
        <v>596.32898855928602</v>
      </c>
      <c r="D1055" s="26" t="s">
        <v>402</v>
      </c>
      <c r="E1055" s="26"/>
      <c r="F1055" s="26"/>
      <c r="G1055" s="26"/>
      <c r="H1055" s="26"/>
      <c r="I1055" s="26"/>
      <c r="J1055" s="26"/>
      <c r="K1055" s="26"/>
      <c r="L1055" s="26"/>
      <c r="M1055" s="26"/>
      <c r="N1055" s="26"/>
    </row>
    <row r="1056" spans="1:14" x14ac:dyDescent="0.25">
      <c r="A1056" s="29" t="s">
        <v>158</v>
      </c>
      <c r="B1056" s="29" t="s">
        <v>271</v>
      </c>
      <c r="C1056" s="37">
        <f t="shared" si="38"/>
        <v>3130.7271899362518</v>
      </c>
      <c r="D1056" s="26" t="s">
        <v>402</v>
      </c>
      <c r="E1056" s="26"/>
      <c r="F1056" s="26"/>
      <c r="G1056" s="26"/>
      <c r="H1056" s="26"/>
      <c r="I1056" s="26"/>
      <c r="J1056" s="26"/>
      <c r="K1056" s="26"/>
      <c r="L1056" s="26"/>
      <c r="M1056" s="26"/>
      <c r="N1056" s="26"/>
    </row>
    <row r="1057" spans="1:14" x14ac:dyDescent="0.25">
      <c r="A1057" s="29" t="s">
        <v>115</v>
      </c>
      <c r="B1057" s="29" t="s">
        <v>271</v>
      </c>
      <c r="C1057" s="37">
        <f t="shared" si="38"/>
        <v>334.94890000000004</v>
      </c>
      <c r="D1057" s="26" t="s">
        <v>402</v>
      </c>
      <c r="E1057" s="26"/>
      <c r="F1057" s="26"/>
      <c r="G1057" s="26"/>
      <c r="H1057" s="26"/>
      <c r="I1057" s="26"/>
      <c r="J1057" s="26"/>
      <c r="K1057" s="26"/>
      <c r="L1057" s="26"/>
      <c r="M1057" s="26"/>
      <c r="N1057" s="26"/>
    </row>
    <row r="1058" spans="1:14" x14ac:dyDescent="0.25">
      <c r="A1058" s="29" t="s">
        <v>115</v>
      </c>
      <c r="B1058" s="29" t="s">
        <v>267</v>
      </c>
      <c r="C1058" s="37">
        <f t="shared" si="38"/>
        <v>2241.5810999999999</v>
      </c>
      <c r="D1058" s="26" t="s">
        <v>402</v>
      </c>
      <c r="E1058" s="26"/>
      <c r="F1058" s="26"/>
      <c r="G1058" s="26"/>
      <c r="H1058" s="26"/>
      <c r="I1058" s="26"/>
      <c r="J1058" s="26"/>
      <c r="K1058" s="26"/>
      <c r="L1058" s="26"/>
      <c r="M1058" s="26"/>
      <c r="N1058" s="26"/>
    </row>
    <row r="1059" spans="1:14" x14ac:dyDescent="0.25">
      <c r="A1059" s="29" t="s">
        <v>165</v>
      </c>
      <c r="B1059" s="29" t="s">
        <v>88</v>
      </c>
      <c r="C1059" s="37">
        <f t="shared" si="38"/>
        <v>1581</v>
      </c>
      <c r="D1059" s="26" t="s">
        <v>402</v>
      </c>
      <c r="E1059" s="26"/>
      <c r="F1059" s="26"/>
      <c r="G1059" s="26"/>
      <c r="H1059" s="26"/>
      <c r="I1059" s="26"/>
      <c r="J1059" s="26"/>
      <c r="K1059" s="26"/>
      <c r="L1059" s="26"/>
      <c r="M1059" s="26"/>
      <c r="N1059" s="26"/>
    </row>
    <row r="1060" spans="1:14" x14ac:dyDescent="0.25">
      <c r="A1060" s="29" t="s">
        <v>166</v>
      </c>
      <c r="B1060" s="29" t="s">
        <v>88</v>
      </c>
      <c r="C1060" s="37">
        <f t="shared" si="38"/>
        <v>3128</v>
      </c>
      <c r="D1060" s="26" t="s">
        <v>402</v>
      </c>
      <c r="E1060" s="26"/>
      <c r="F1060" s="26"/>
      <c r="G1060" s="26"/>
      <c r="H1060" s="26"/>
      <c r="I1060" s="26"/>
      <c r="J1060" s="26"/>
      <c r="K1060" s="26"/>
      <c r="L1060" s="26"/>
      <c r="M1060" s="26"/>
      <c r="N1060" s="26"/>
    </row>
    <row r="1061" spans="1:14" x14ac:dyDescent="0.25">
      <c r="A1061" s="29" t="s">
        <v>166</v>
      </c>
      <c r="B1061" s="29" t="s">
        <v>152</v>
      </c>
      <c r="C1061" s="37">
        <f t="shared" si="38"/>
        <v>136.93065533668079</v>
      </c>
      <c r="D1061" s="26" t="s">
        <v>402</v>
      </c>
      <c r="E1061" s="26"/>
      <c r="F1061" s="26"/>
      <c r="G1061" s="26"/>
      <c r="H1061" s="26"/>
      <c r="I1061" s="26"/>
      <c r="J1061" s="26"/>
      <c r="K1061" s="26"/>
      <c r="L1061" s="26"/>
      <c r="M1061" s="26"/>
      <c r="N1061" s="26"/>
    </row>
    <row r="1062" spans="1:14" x14ac:dyDescent="0.25">
      <c r="A1062" s="29" t="s">
        <v>167</v>
      </c>
      <c r="B1062" s="29" t="s">
        <v>90</v>
      </c>
      <c r="C1062" s="37">
        <f t="shared" si="38"/>
        <v>243.48108861607139</v>
      </c>
      <c r="D1062" s="26" t="s">
        <v>402</v>
      </c>
      <c r="E1062" s="26"/>
      <c r="F1062" s="26"/>
      <c r="G1062" s="26"/>
      <c r="H1062" s="26"/>
      <c r="I1062" s="26"/>
      <c r="J1062" s="26"/>
      <c r="K1062" s="26"/>
      <c r="L1062" s="26"/>
      <c r="M1062" s="26"/>
      <c r="N1062" s="26"/>
    </row>
    <row r="1063" spans="1:14" x14ac:dyDescent="0.25">
      <c r="A1063" s="29" t="s">
        <v>168</v>
      </c>
      <c r="B1063" s="29" t="s">
        <v>93</v>
      </c>
      <c r="C1063" s="37">
        <f t="shared" si="38"/>
        <v>241</v>
      </c>
      <c r="D1063" s="26" t="s">
        <v>402</v>
      </c>
      <c r="E1063" s="26"/>
      <c r="F1063" s="26"/>
      <c r="G1063" s="26"/>
      <c r="H1063" s="26"/>
      <c r="I1063" s="26"/>
      <c r="J1063" s="26"/>
      <c r="K1063" s="26"/>
      <c r="L1063" s="26"/>
      <c r="M1063" s="26"/>
      <c r="N1063" s="26"/>
    </row>
    <row r="1064" spans="1:14" x14ac:dyDescent="0.25">
      <c r="A1064" s="29" t="s">
        <v>170</v>
      </c>
      <c r="B1064" s="29" t="s">
        <v>40</v>
      </c>
      <c r="C1064" s="37">
        <f t="shared" si="38"/>
        <v>5015</v>
      </c>
      <c r="D1064" s="26" t="s">
        <v>402</v>
      </c>
      <c r="E1064" s="26"/>
      <c r="F1064" s="26"/>
      <c r="G1064" s="26"/>
      <c r="H1064" s="26"/>
      <c r="I1064" s="26"/>
      <c r="J1064" s="26"/>
      <c r="K1064" s="26"/>
      <c r="L1064" s="26"/>
      <c r="M1064" s="26"/>
      <c r="N1064" s="26"/>
    </row>
    <row r="1065" spans="1:14" x14ac:dyDescent="0.25">
      <c r="A1065" s="29" t="s">
        <v>170</v>
      </c>
      <c r="B1065" s="29" t="s">
        <v>42</v>
      </c>
      <c r="C1065" s="37">
        <f t="shared" si="38"/>
        <v>15839</v>
      </c>
      <c r="D1065" s="26" t="s">
        <v>402</v>
      </c>
      <c r="E1065" s="26"/>
      <c r="F1065" s="26"/>
      <c r="G1065" s="26"/>
      <c r="H1065" s="26"/>
      <c r="I1065" s="26"/>
      <c r="J1065" s="26"/>
      <c r="K1065" s="26"/>
      <c r="L1065" s="26"/>
      <c r="M1065" s="26"/>
      <c r="N1065" s="26"/>
    </row>
    <row r="1066" spans="1:14" x14ac:dyDescent="0.25">
      <c r="A1066" s="29" t="s">
        <v>170</v>
      </c>
      <c r="B1066" s="29" t="s">
        <v>49</v>
      </c>
      <c r="C1066" s="37">
        <f t="shared" si="38"/>
        <v>6088</v>
      </c>
      <c r="D1066" s="26" t="s">
        <v>402</v>
      </c>
      <c r="E1066" s="26"/>
      <c r="F1066" s="26"/>
      <c r="G1066" s="26"/>
      <c r="H1066" s="26"/>
      <c r="I1066" s="26"/>
      <c r="J1066" s="26"/>
      <c r="K1066" s="26"/>
      <c r="L1066" s="26"/>
      <c r="M1066" s="26"/>
      <c r="N1066" s="26"/>
    </row>
    <row r="1067" spans="1:14" x14ac:dyDescent="0.25">
      <c r="A1067" s="29" t="s">
        <v>170</v>
      </c>
      <c r="B1067" s="29" t="s">
        <v>50</v>
      </c>
      <c r="C1067" s="37">
        <f t="shared" si="38"/>
        <v>4037</v>
      </c>
      <c r="D1067" s="26" t="s">
        <v>402</v>
      </c>
      <c r="E1067" s="26"/>
      <c r="F1067" s="26"/>
      <c r="G1067" s="26"/>
      <c r="H1067" s="26"/>
      <c r="I1067" s="26"/>
      <c r="J1067" s="26"/>
      <c r="K1067" s="26"/>
      <c r="L1067" s="26"/>
      <c r="M1067" s="26"/>
      <c r="N1067" s="26"/>
    </row>
    <row r="1068" spans="1:14" x14ac:dyDescent="0.25">
      <c r="A1068" s="29" t="s">
        <v>170</v>
      </c>
      <c r="B1068" s="29" t="s">
        <v>157</v>
      </c>
      <c r="C1068" s="37">
        <f t="shared" si="38"/>
        <v>5461</v>
      </c>
      <c r="D1068" s="26" t="s">
        <v>402</v>
      </c>
      <c r="E1068" s="26"/>
      <c r="F1068" s="26"/>
      <c r="G1068" s="26"/>
      <c r="H1068" s="26"/>
      <c r="I1068" s="26"/>
      <c r="J1068" s="26"/>
      <c r="K1068" s="26"/>
      <c r="L1068" s="26"/>
      <c r="M1068" s="26"/>
      <c r="N1068" s="26"/>
    </row>
    <row r="1069" spans="1:14" x14ac:dyDescent="0.25">
      <c r="A1069" s="29" t="s">
        <v>170</v>
      </c>
      <c r="B1069" s="29" t="s">
        <v>158</v>
      </c>
      <c r="C1069" s="37">
        <f t="shared" si="38"/>
        <v>3420</v>
      </c>
      <c r="D1069" s="26" t="s">
        <v>402</v>
      </c>
      <c r="E1069" s="26"/>
      <c r="F1069" s="26"/>
      <c r="G1069" s="26"/>
      <c r="H1069" s="26"/>
      <c r="I1069" s="26"/>
      <c r="J1069" s="26"/>
      <c r="K1069" s="26"/>
      <c r="L1069" s="26"/>
      <c r="M1069" s="26"/>
      <c r="N1069" s="26"/>
    </row>
    <row r="1070" spans="1:14" x14ac:dyDescent="0.25">
      <c r="A1070" s="29" t="s">
        <v>172</v>
      </c>
      <c r="B1070" s="29" t="s">
        <v>29</v>
      </c>
      <c r="C1070" s="37">
        <f t="shared" ref="C1070:C1101" si="39">L872/1000</f>
        <v>87800</v>
      </c>
      <c r="D1070" s="26" t="s">
        <v>402</v>
      </c>
      <c r="E1070" s="26"/>
      <c r="F1070" s="26"/>
      <c r="G1070" s="26"/>
      <c r="H1070" s="26"/>
      <c r="I1070" s="26"/>
      <c r="J1070" s="26"/>
      <c r="K1070" s="26"/>
      <c r="L1070" s="26"/>
      <c r="M1070" s="26"/>
      <c r="N1070" s="26"/>
    </row>
    <row r="1071" spans="1:14" x14ac:dyDescent="0.25">
      <c r="A1071" s="29" t="s">
        <v>174</v>
      </c>
      <c r="B1071" s="29" t="s">
        <v>35</v>
      </c>
      <c r="C1071" s="37">
        <f t="shared" si="39"/>
        <v>51000</v>
      </c>
      <c r="D1071" s="26" t="s">
        <v>402</v>
      </c>
      <c r="E1071" s="26"/>
      <c r="F1071" s="26"/>
      <c r="G1071" s="26"/>
      <c r="H1071" s="26"/>
      <c r="I1071" s="26"/>
      <c r="J1071" s="26"/>
      <c r="K1071" s="26"/>
      <c r="L1071" s="26"/>
      <c r="M1071" s="26"/>
      <c r="N1071" s="26"/>
    </row>
    <row r="1072" spans="1:14" x14ac:dyDescent="0.25">
      <c r="A1072" s="29" t="s">
        <v>175</v>
      </c>
      <c r="B1072" s="29" t="s">
        <v>29</v>
      </c>
      <c r="C1072" s="37">
        <f t="shared" si="39"/>
        <v>2800000</v>
      </c>
      <c r="D1072" s="26" t="s">
        <v>402</v>
      </c>
      <c r="E1072" s="26"/>
      <c r="F1072" s="26"/>
      <c r="G1072" s="26"/>
      <c r="H1072" s="26"/>
      <c r="I1072" s="26"/>
      <c r="J1072" s="26"/>
      <c r="K1072" s="26"/>
      <c r="L1072" s="26"/>
      <c r="M1072" s="26"/>
      <c r="N1072" s="26"/>
    </row>
    <row r="1073" spans="1:14" x14ac:dyDescent="0.25">
      <c r="A1073" s="29" t="s">
        <v>175</v>
      </c>
      <c r="B1073" s="29" t="s">
        <v>33</v>
      </c>
      <c r="C1073" s="37">
        <f t="shared" si="39"/>
        <v>264000</v>
      </c>
      <c r="D1073" s="26" t="s">
        <v>402</v>
      </c>
      <c r="E1073" s="26"/>
      <c r="F1073" s="26"/>
      <c r="G1073" s="26"/>
      <c r="H1073" s="26"/>
      <c r="I1073" s="26"/>
      <c r="J1073" s="26"/>
      <c r="K1073" s="26"/>
      <c r="L1073" s="26"/>
      <c r="M1073" s="26"/>
      <c r="N1073" s="26"/>
    </row>
    <row r="1074" spans="1:14" x14ac:dyDescent="0.25">
      <c r="A1074" s="29" t="s">
        <v>175</v>
      </c>
      <c r="B1074" s="29" t="s">
        <v>34</v>
      </c>
      <c r="C1074" s="37">
        <f t="shared" si="39"/>
        <v>128000</v>
      </c>
      <c r="D1074" s="26" t="s">
        <v>402</v>
      </c>
      <c r="E1074" s="26"/>
      <c r="F1074" s="26"/>
      <c r="G1074" s="26"/>
      <c r="H1074" s="26"/>
      <c r="I1074" s="26"/>
      <c r="J1074" s="26"/>
      <c r="K1074" s="26"/>
      <c r="L1074" s="26"/>
      <c r="M1074" s="26"/>
      <c r="N1074" s="26"/>
    </row>
    <row r="1075" spans="1:14" x14ac:dyDescent="0.25">
      <c r="A1075" s="29" t="s">
        <v>178</v>
      </c>
      <c r="B1075" s="29" t="s">
        <v>62</v>
      </c>
      <c r="C1075" s="37">
        <f t="shared" si="39"/>
        <v>7273</v>
      </c>
      <c r="D1075" s="26" t="s">
        <v>402</v>
      </c>
      <c r="E1075" s="26"/>
      <c r="F1075" s="26"/>
      <c r="G1075" s="26"/>
      <c r="H1075" s="26"/>
      <c r="I1075" s="26"/>
      <c r="J1075" s="26"/>
      <c r="K1075" s="26"/>
      <c r="L1075" s="26"/>
      <c r="M1075" s="26"/>
      <c r="N1075" s="26"/>
    </row>
    <row r="1076" spans="1:14" x14ac:dyDescent="0.25">
      <c r="A1076" s="29" t="s">
        <v>178</v>
      </c>
      <c r="B1076" s="29" t="s">
        <v>117</v>
      </c>
      <c r="C1076" s="37">
        <f t="shared" si="39"/>
        <v>5950.6363636363631</v>
      </c>
      <c r="D1076" s="26" t="s">
        <v>402</v>
      </c>
      <c r="E1076" s="26"/>
      <c r="F1076" s="26"/>
      <c r="G1076" s="26"/>
      <c r="H1076" s="26"/>
      <c r="I1076" s="26"/>
      <c r="J1076" s="26"/>
      <c r="K1076" s="26"/>
      <c r="L1076" s="26"/>
      <c r="M1076" s="26"/>
      <c r="N1076" s="26"/>
    </row>
    <row r="1077" spans="1:14" x14ac:dyDescent="0.25">
      <c r="A1077" s="29" t="s">
        <v>179</v>
      </c>
      <c r="B1077" s="29" t="s">
        <v>58</v>
      </c>
      <c r="C1077" s="37">
        <f t="shared" si="39"/>
        <v>1288</v>
      </c>
      <c r="D1077" s="26" t="s">
        <v>402</v>
      </c>
      <c r="E1077" s="26"/>
      <c r="F1077" s="26"/>
      <c r="G1077" s="26"/>
      <c r="H1077" s="26"/>
      <c r="I1077" s="26"/>
      <c r="J1077" s="26"/>
      <c r="K1077" s="26"/>
      <c r="L1077" s="26"/>
      <c r="M1077" s="26"/>
      <c r="N1077" s="26"/>
    </row>
    <row r="1078" spans="1:14" x14ac:dyDescent="0.25">
      <c r="A1078" s="29" t="s">
        <v>179</v>
      </c>
      <c r="B1078" s="29" t="s">
        <v>69</v>
      </c>
      <c r="C1078" s="37">
        <f t="shared" si="39"/>
        <v>106</v>
      </c>
      <c r="D1078" s="26" t="s">
        <v>402</v>
      </c>
      <c r="E1078" s="26"/>
      <c r="F1078" s="26"/>
      <c r="G1078" s="26"/>
      <c r="H1078" s="26"/>
      <c r="I1078" s="26"/>
      <c r="J1078" s="26"/>
      <c r="K1078" s="26"/>
      <c r="L1078" s="26"/>
      <c r="M1078" s="26"/>
      <c r="N1078" s="26"/>
    </row>
    <row r="1079" spans="1:14" x14ac:dyDescent="0.25">
      <c r="A1079" s="29" t="s">
        <v>179</v>
      </c>
      <c r="B1079" s="29" t="s">
        <v>71</v>
      </c>
      <c r="C1079" s="37">
        <f t="shared" si="39"/>
        <v>65</v>
      </c>
      <c r="D1079" s="26" t="s">
        <v>402</v>
      </c>
      <c r="E1079" s="26"/>
      <c r="F1079" s="26"/>
      <c r="G1079" s="26"/>
      <c r="H1079" s="26"/>
      <c r="I1079" s="26"/>
      <c r="J1079" s="26"/>
      <c r="K1079" s="26"/>
      <c r="L1079" s="26"/>
      <c r="M1079" s="26"/>
      <c r="N1079" s="26"/>
    </row>
    <row r="1080" spans="1:14" x14ac:dyDescent="0.25">
      <c r="A1080" s="29" t="s">
        <v>179</v>
      </c>
      <c r="B1080" s="29" t="s">
        <v>117</v>
      </c>
      <c r="C1080" s="37">
        <f t="shared" si="39"/>
        <v>1645.2553191489362</v>
      </c>
      <c r="D1080" s="26" t="s">
        <v>402</v>
      </c>
      <c r="E1080" s="26"/>
      <c r="F1080" s="26"/>
      <c r="G1080" s="26"/>
      <c r="H1080" s="26"/>
      <c r="I1080" s="26"/>
      <c r="J1080" s="26"/>
      <c r="K1080" s="26"/>
      <c r="L1080" s="26"/>
      <c r="M1080" s="26"/>
      <c r="N1080" s="26"/>
    </row>
    <row r="1081" spans="1:14" x14ac:dyDescent="0.25">
      <c r="A1081" s="29" t="s">
        <v>180</v>
      </c>
      <c r="B1081" s="29" t="s">
        <v>67</v>
      </c>
      <c r="C1081" s="37">
        <f t="shared" si="39"/>
        <v>31.780992300729324</v>
      </c>
      <c r="D1081" s="26" t="s">
        <v>402</v>
      </c>
      <c r="E1081" s="26"/>
      <c r="F1081" s="26"/>
      <c r="G1081" s="26"/>
      <c r="H1081" s="26"/>
      <c r="I1081" s="26"/>
      <c r="J1081" s="26"/>
      <c r="K1081" s="26"/>
      <c r="L1081" s="26"/>
      <c r="M1081" s="26"/>
      <c r="N1081" s="26"/>
    </row>
    <row r="1082" spans="1:14" x14ac:dyDescent="0.25">
      <c r="A1082" s="29" t="s">
        <v>180</v>
      </c>
      <c r="B1082" s="29" t="s">
        <v>117</v>
      </c>
      <c r="C1082" s="37">
        <f t="shared" si="39"/>
        <v>19.935349715912022</v>
      </c>
      <c r="D1082" s="26" t="s">
        <v>402</v>
      </c>
      <c r="E1082" s="26"/>
      <c r="F1082" s="26"/>
      <c r="G1082" s="26"/>
      <c r="H1082" s="26"/>
      <c r="I1082" s="26"/>
      <c r="J1082" s="26"/>
      <c r="K1082" s="26"/>
      <c r="L1082" s="26"/>
      <c r="M1082" s="26"/>
      <c r="N1082" s="26"/>
    </row>
    <row r="1083" spans="1:14" x14ac:dyDescent="0.25">
      <c r="A1083" s="29" t="s">
        <v>181</v>
      </c>
      <c r="B1083" s="29" t="s">
        <v>97</v>
      </c>
      <c r="C1083" s="37">
        <f t="shared" si="39"/>
        <v>0</v>
      </c>
      <c r="D1083" s="26" t="s">
        <v>402</v>
      </c>
      <c r="E1083" s="26"/>
      <c r="F1083" s="26"/>
      <c r="G1083" s="26"/>
      <c r="H1083" s="26"/>
      <c r="I1083" s="26"/>
      <c r="J1083" s="26"/>
      <c r="K1083" s="26"/>
      <c r="L1083" s="26"/>
      <c r="M1083" s="26"/>
      <c r="N1083" s="26"/>
    </row>
    <row r="1084" spans="1:14" x14ac:dyDescent="0.25">
      <c r="A1084" s="29" t="s">
        <v>181</v>
      </c>
      <c r="B1084" s="29" t="s">
        <v>99</v>
      </c>
      <c r="C1084" s="37">
        <f t="shared" si="39"/>
        <v>0</v>
      </c>
      <c r="D1084" s="26" t="s">
        <v>402</v>
      </c>
      <c r="E1084" s="26"/>
      <c r="F1084" s="26"/>
      <c r="G1084" s="26"/>
      <c r="H1084" s="26"/>
      <c r="I1084" s="26"/>
      <c r="J1084" s="26"/>
      <c r="K1084" s="26"/>
      <c r="L1084" s="26"/>
      <c r="M1084" s="26"/>
      <c r="N1084" s="26"/>
    </row>
    <row r="1085" spans="1:14" x14ac:dyDescent="0.25">
      <c r="A1085" s="29" t="s">
        <v>181</v>
      </c>
      <c r="B1085" s="29" t="s">
        <v>98</v>
      </c>
      <c r="C1085" s="37">
        <f t="shared" si="39"/>
        <v>3440.8020000000001</v>
      </c>
      <c r="D1085" s="26" t="s">
        <v>402</v>
      </c>
      <c r="E1085" s="26"/>
      <c r="F1085" s="26"/>
      <c r="G1085" s="26"/>
      <c r="H1085" s="26"/>
      <c r="I1085" s="26"/>
      <c r="J1085" s="26"/>
      <c r="K1085" s="26"/>
      <c r="L1085" s="26"/>
      <c r="M1085" s="26"/>
      <c r="N1085" s="26"/>
    </row>
    <row r="1086" spans="1:14" x14ac:dyDescent="0.25">
      <c r="A1086" s="29" t="s">
        <v>181</v>
      </c>
      <c r="B1086" s="29" t="s">
        <v>104</v>
      </c>
      <c r="C1086" s="37">
        <f t="shared" si="39"/>
        <v>1865.7870000000003</v>
      </c>
      <c r="D1086" s="26" t="s">
        <v>402</v>
      </c>
      <c r="E1086" s="26"/>
      <c r="F1086" s="26"/>
      <c r="G1086" s="26"/>
      <c r="H1086" s="26"/>
      <c r="I1086" s="26"/>
      <c r="J1086" s="26"/>
      <c r="K1086" s="26"/>
      <c r="L1086" s="26"/>
      <c r="M1086" s="26"/>
      <c r="N1086" s="26"/>
    </row>
    <row r="1087" spans="1:14" x14ac:dyDescent="0.25">
      <c r="A1087" s="29" t="s">
        <v>181</v>
      </c>
      <c r="B1087" s="29" t="s">
        <v>117</v>
      </c>
      <c r="C1087" s="37">
        <f t="shared" si="39"/>
        <v>3039.1130000000003</v>
      </c>
      <c r="D1087" s="26" t="s">
        <v>402</v>
      </c>
      <c r="E1087" s="26"/>
      <c r="F1087" s="26"/>
      <c r="G1087" s="26"/>
      <c r="H1087" s="26"/>
      <c r="I1087" s="26"/>
      <c r="J1087" s="26"/>
      <c r="K1087" s="26"/>
      <c r="L1087" s="26"/>
      <c r="M1087" s="26"/>
      <c r="N1087" s="26"/>
    </row>
    <row r="1088" spans="1:14" x14ac:dyDescent="0.25">
      <c r="A1088" s="29" t="s">
        <v>182</v>
      </c>
      <c r="B1088" s="29" t="s">
        <v>101</v>
      </c>
      <c r="C1088" s="37">
        <f t="shared" si="39"/>
        <v>7452.9840000000004</v>
      </c>
      <c r="D1088" s="26" t="s">
        <v>402</v>
      </c>
      <c r="E1088" s="26"/>
      <c r="F1088" s="26"/>
      <c r="G1088" s="26"/>
      <c r="H1088" s="26"/>
      <c r="I1088" s="26"/>
      <c r="J1088" s="26"/>
      <c r="K1088" s="26"/>
      <c r="L1088" s="26"/>
      <c r="M1088" s="26"/>
      <c r="N1088" s="26"/>
    </row>
    <row r="1089" spans="1:14" x14ac:dyDescent="0.25">
      <c r="A1089" s="29" t="s">
        <v>182</v>
      </c>
      <c r="B1089" s="29" t="s">
        <v>102</v>
      </c>
      <c r="C1089" s="37">
        <f t="shared" si="39"/>
        <v>1257.7180000000001</v>
      </c>
      <c r="D1089" s="26" t="s">
        <v>402</v>
      </c>
      <c r="E1089" s="26"/>
      <c r="F1089" s="26"/>
      <c r="G1089" s="26"/>
      <c r="H1089" s="26"/>
      <c r="I1089" s="26"/>
      <c r="J1089" s="26"/>
      <c r="K1089" s="26"/>
      <c r="L1089" s="26"/>
      <c r="M1089" s="26"/>
      <c r="N1089" s="26"/>
    </row>
    <row r="1090" spans="1:14" x14ac:dyDescent="0.25">
      <c r="A1090" s="29" t="s">
        <v>182</v>
      </c>
      <c r="B1090" s="29" t="s">
        <v>103</v>
      </c>
      <c r="C1090" s="37">
        <f t="shared" si="39"/>
        <v>2022.02</v>
      </c>
      <c r="D1090" s="26" t="s">
        <v>402</v>
      </c>
      <c r="E1090" s="26"/>
      <c r="F1090" s="26"/>
      <c r="G1090" s="26"/>
      <c r="H1090" s="26"/>
      <c r="I1090" s="26"/>
      <c r="J1090" s="26"/>
      <c r="K1090" s="26"/>
      <c r="L1090" s="26"/>
      <c r="M1090" s="26"/>
      <c r="N1090" s="26"/>
    </row>
    <row r="1091" spans="1:14" x14ac:dyDescent="0.25">
      <c r="A1091" s="29" t="s">
        <v>347</v>
      </c>
      <c r="B1091" s="29" t="s">
        <v>101</v>
      </c>
      <c r="C1091" s="37">
        <f t="shared" si="39"/>
        <v>3803.3380000000002</v>
      </c>
      <c r="D1091" s="26" t="s">
        <v>402</v>
      </c>
      <c r="E1091" s="26"/>
      <c r="F1091" s="26"/>
      <c r="G1091" s="26"/>
      <c r="H1091" s="26"/>
      <c r="I1091" s="26"/>
      <c r="J1091" s="26"/>
      <c r="K1091" s="26"/>
      <c r="L1091" s="26"/>
      <c r="M1091" s="26"/>
      <c r="N1091" s="26"/>
    </row>
    <row r="1092" spans="1:14" x14ac:dyDescent="0.25">
      <c r="A1092" s="29" t="s">
        <v>347</v>
      </c>
      <c r="B1092" s="29" t="s">
        <v>102</v>
      </c>
      <c r="C1092" s="37">
        <f t="shared" si="39"/>
        <v>719.33399999999995</v>
      </c>
      <c r="D1092" s="26" t="s">
        <v>402</v>
      </c>
      <c r="E1092" s="26"/>
      <c r="F1092" s="26"/>
      <c r="G1092" s="26"/>
      <c r="H1092" s="26"/>
      <c r="I1092" s="26"/>
      <c r="J1092" s="26"/>
      <c r="K1092" s="26"/>
      <c r="L1092" s="26"/>
      <c r="M1092" s="26"/>
      <c r="N1092" s="26"/>
    </row>
    <row r="1093" spans="1:14" x14ac:dyDescent="0.25">
      <c r="A1093" s="29" t="s">
        <v>347</v>
      </c>
      <c r="B1093" s="29" t="s">
        <v>103</v>
      </c>
      <c r="C1093" s="37">
        <f t="shared" si="39"/>
        <v>3306.8420000000001</v>
      </c>
      <c r="D1093" s="26" t="s">
        <v>402</v>
      </c>
      <c r="E1093" s="26"/>
      <c r="F1093" s="26"/>
      <c r="G1093" s="26"/>
      <c r="H1093" s="26"/>
      <c r="I1093" s="26"/>
      <c r="J1093" s="26"/>
      <c r="K1093" s="26"/>
      <c r="L1093" s="26"/>
      <c r="M1093" s="26"/>
      <c r="N1093" s="26"/>
    </row>
    <row r="1094" spans="1:14" x14ac:dyDescent="0.25">
      <c r="A1094" s="29" t="s">
        <v>101</v>
      </c>
      <c r="B1094" s="29" t="s">
        <v>347</v>
      </c>
      <c r="C1094" s="37">
        <f t="shared" si="39"/>
        <v>3993.3739999999998</v>
      </c>
      <c r="D1094" s="26" t="s">
        <v>402</v>
      </c>
      <c r="E1094" s="26"/>
      <c r="F1094" s="26"/>
      <c r="G1094" s="26"/>
      <c r="H1094" s="26"/>
      <c r="I1094" s="26"/>
      <c r="J1094" s="26"/>
      <c r="K1094" s="26"/>
      <c r="L1094" s="26"/>
      <c r="M1094" s="26"/>
      <c r="N1094" s="26"/>
    </row>
    <row r="1095" spans="1:14" x14ac:dyDescent="0.25">
      <c r="A1095" s="29" t="s">
        <v>102</v>
      </c>
      <c r="B1095" s="29" t="s">
        <v>347</v>
      </c>
      <c r="C1095" s="37">
        <f t="shared" si="39"/>
        <v>633.24800000000005</v>
      </c>
      <c r="D1095" s="26" t="s">
        <v>402</v>
      </c>
      <c r="E1095" s="26"/>
      <c r="F1095" s="26"/>
      <c r="G1095" s="26"/>
      <c r="H1095" s="26"/>
      <c r="I1095" s="26"/>
      <c r="J1095" s="26"/>
      <c r="K1095" s="26"/>
      <c r="L1095" s="26"/>
      <c r="M1095" s="26"/>
      <c r="N1095" s="26"/>
    </row>
    <row r="1096" spans="1:14" x14ac:dyDescent="0.25">
      <c r="A1096" s="29" t="s">
        <v>103</v>
      </c>
      <c r="B1096" s="29" t="s">
        <v>347</v>
      </c>
      <c r="C1096" s="37">
        <f t="shared" si="39"/>
        <v>1543.3879999999999</v>
      </c>
      <c r="D1096" s="26" t="s">
        <v>402</v>
      </c>
      <c r="E1096" s="26"/>
      <c r="F1096" s="26"/>
      <c r="G1096" s="26"/>
      <c r="H1096" s="26"/>
      <c r="I1096" s="26"/>
      <c r="J1096" s="26"/>
      <c r="K1096" s="26"/>
      <c r="L1096" s="26"/>
      <c r="M1096" s="26"/>
      <c r="N1096" s="26"/>
    </row>
    <row r="1097" spans="1:14" x14ac:dyDescent="0.25">
      <c r="A1097" s="29" t="s">
        <v>106</v>
      </c>
      <c r="B1097" s="29" t="s">
        <v>105</v>
      </c>
      <c r="C1097" s="37">
        <f t="shared" si="39"/>
        <v>7880.7451403161876</v>
      </c>
      <c r="D1097" s="26" t="s">
        <v>402</v>
      </c>
      <c r="E1097" s="26"/>
      <c r="F1097" s="26"/>
      <c r="G1097" s="26"/>
      <c r="H1097" s="26"/>
      <c r="I1097" s="26"/>
      <c r="J1097" s="26"/>
      <c r="K1097" s="26"/>
      <c r="L1097" s="26"/>
      <c r="M1097" s="26"/>
      <c r="N1097" s="26"/>
    </row>
    <row r="1098" spans="1:14" x14ac:dyDescent="0.25">
      <c r="A1098" s="29" t="s">
        <v>106</v>
      </c>
      <c r="B1098" s="29" t="s">
        <v>117</v>
      </c>
      <c r="C1098" s="37">
        <f t="shared" si="39"/>
        <v>124.25226972458996</v>
      </c>
      <c r="D1098" s="26" t="s">
        <v>402</v>
      </c>
      <c r="E1098" s="26"/>
      <c r="F1098" s="26"/>
      <c r="G1098" s="26"/>
      <c r="H1098" s="26"/>
      <c r="I1098" s="26"/>
      <c r="J1098" s="26"/>
      <c r="K1098" s="26"/>
      <c r="L1098" s="26"/>
      <c r="M1098" s="26"/>
      <c r="N1098" s="26"/>
    </row>
    <row r="1099" spans="1:14" x14ac:dyDescent="0.25">
      <c r="A1099" s="29" t="s">
        <v>276</v>
      </c>
      <c r="B1099" s="29" t="s">
        <v>115</v>
      </c>
      <c r="C1099" s="37">
        <f>L901/1000</f>
        <v>3240</v>
      </c>
      <c r="D1099" s="26" t="s">
        <v>402</v>
      </c>
      <c r="E1099" s="26"/>
      <c r="F1099" s="26"/>
      <c r="G1099" s="26"/>
      <c r="H1099" s="26"/>
      <c r="I1099" s="26"/>
      <c r="J1099" s="26"/>
      <c r="K1099" s="26"/>
      <c r="L1099" s="26"/>
      <c r="M1099" s="26"/>
      <c r="N1099" s="26"/>
    </row>
    <row r="1100" spans="1:14" x14ac:dyDescent="0.25">
      <c r="A1100" s="29" t="s">
        <v>284</v>
      </c>
      <c r="B1100" s="29" t="s">
        <v>157</v>
      </c>
      <c r="C1100" s="37">
        <f t="shared" si="39"/>
        <v>7000</v>
      </c>
      <c r="D1100" s="26" t="s">
        <v>402</v>
      </c>
      <c r="E1100" s="26"/>
      <c r="F1100" s="26"/>
      <c r="G1100" s="26"/>
      <c r="H1100" s="26"/>
      <c r="I1100" s="26"/>
      <c r="J1100" s="26"/>
      <c r="K1100" s="26"/>
      <c r="L1100" s="26"/>
      <c r="M1100" s="26"/>
      <c r="N1100" s="26"/>
    </row>
    <row r="1101" spans="1:14" x14ac:dyDescent="0.25">
      <c r="A1101" s="29" t="s">
        <v>287</v>
      </c>
      <c r="B1101" s="29" t="s">
        <v>117</v>
      </c>
      <c r="C1101" s="37">
        <f t="shared" si="39"/>
        <v>0</v>
      </c>
      <c r="D1101" s="26" t="s">
        <v>402</v>
      </c>
      <c r="E1101" s="26"/>
      <c r="F1101" s="26"/>
      <c r="G1101" s="26"/>
      <c r="H1101" s="26"/>
      <c r="I1101" s="26"/>
      <c r="J1101" s="26"/>
      <c r="K1101" s="26"/>
      <c r="L1101" s="26"/>
      <c r="M1101" s="26"/>
      <c r="N1101" s="26"/>
    </row>
    <row r="1102" spans="1:14" x14ac:dyDescent="0.25">
      <c r="A1102" s="29" t="s">
        <v>287</v>
      </c>
      <c r="B1102" s="29" t="s">
        <v>144</v>
      </c>
      <c r="C1102" s="37">
        <f t="shared" ref="C1102:C1133" si="40">L904/1000</f>
        <v>270.75</v>
      </c>
      <c r="D1102" s="26" t="s">
        <v>402</v>
      </c>
      <c r="E1102" s="26"/>
      <c r="F1102" s="26"/>
      <c r="G1102" s="26"/>
      <c r="H1102" s="26"/>
      <c r="I1102" s="26"/>
      <c r="J1102" s="26"/>
      <c r="K1102" s="26"/>
      <c r="L1102" s="26"/>
      <c r="M1102" s="26"/>
      <c r="N1102" s="26"/>
    </row>
    <row r="1103" spans="1:14" x14ac:dyDescent="0.25">
      <c r="A1103" s="29" t="s">
        <v>288</v>
      </c>
      <c r="B1103" s="29" t="s">
        <v>117</v>
      </c>
      <c r="C1103" s="37">
        <f t="shared" si="40"/>
        <v>953.14533333333327</v>
      </c>
      <c r="D1103" s="26" t="s">
        <v>402</v>
      </c>
      <c r="E1103" s="26"/>
      <c r="F1103" s="26"/>
      <c r="G1103" s="26"/>
      <c r="H1103" s="26"/>
      <c r="I1103" s="26"/>
      <c r="J1103" s="26"/>
      <c r="K1103" s="26"/>
      <c r="L1103" s="26"/>
      <c r="M1103" s="26"/>
      <c r="N1103" s="26"/>
    </row>
    <row r="1104" spans="1:14" x14ac:dyDescent="0.25">
      <c r="A1104" s="29" t="s">
        <v>288</v>
      </c>
      <c r="B1104" s="29" t="s">
        <v>143</v>
      </c>
      <c r="C1104" s="37">
        <f t="shared" si="40"/>
        <v>711.24666666666678</v>
      </c>
      <c r="D1104" s="26" t="s">
        <v>402</v>
      </c>
      <c r="E1104" s="26"/>
      <c r="F1104" s="26"/>
      <c r="G1104" s="26"/>
      <c r="H1104" s="26"/>
      <c r="I1104" s="26"/>
      <c r="J1104" s="26"/>
      <c r="K1104" s="26"/>
      <c r="L1104" s="26"/>
      <c r="M1104" s="26"/>
      <c r="N1104" s="26"/>
    </row>
    <row r="1105" spans="1:14" x14ac:dyDescent="0.25">
      <c r="A1105" s="29" t="s">
        <v>289</v>
      </c>
      <c r="B1105" s="29" t="s">
        <v>117</v>
      </c>
      <c r="C1105" s="37">
        <f t="shared" si="40"/>
        <v>35.477933333333489</v>
      </c>
      <c r="D1105" s="26" t="s">
        <v>402</v>
      </c>
      <c r="E1105" s="26"/>
      <c r="F1105" s="26"/>
      <c r="G1105" s="26"/>
      <c r="H1105" s="26"/>
      <c r="I1105" s="26"/>
      <c r="J1105" s="26"/>
      <c r="K1105" s="26"/>
      <c r="L1105" s="26"/>
      <c r="M1105" s="26"/>
      <c r="N1105" s="26"/>
    </row>
    <row r="1106" spans="1:14" x14ac:dyDescent="0.25">
      <c r="A1106" s="29" t="s">
        <v>289</v>
      </c>
      <c r="B1106" s="29" t="s">
        <v>135</v>
      </c>
      <c r="C1106" s="37">
        <f t="shared" si="40"/>
        <v>2921.989986015511</v>
      </c>
      <c r="D1106" s="26" t="s">
        <v>402</v>
      </c>
      <c r="E1106" s="26"/>
      <c r="F1106" s="26"/>
      <c r="G1106" s="26"/>
      <c r="H1106" s="26"/>
      <c r="I1106" s="26"/>
      <c r="J1106" s="26"/>
      <c r="K1106" s="26"/>
      <c r="L1106" s="26"/>
      <c r="M1106" s="26"/>
      <c r="N1106" s="26"/>
    </row>
    <row r="1107" spans="1:14" x14ac:dyDescent="0.25">
      <c r="A1107" s="29" t="s">
        <v>289</v>
      </c>
      <c r="B1107" s="29" t="s">
        <v>137</v>
      </c>
      <c r="C1107" s="37">
        <f t="shared" si="40"/>
        <v>462.5</v>
      </c>
      <c r="D1107" s="26" t="s">
        <v>402</v>
      </c>
      <c r="E1107" s="26"/>
      <c r="F1107" s="26"/>
      <c r="G1107" s="26"/>
      <c r="H1107" s="26"/>
      <c r="I1107" s="26"/>
      <c r="J1107" s="26"/>
      <c r="K1107" s="26"/>
      <c r="L1107" s="26"/>
      <c r="M1107" s="26"/>
      <c r="N1107" s="26"/>
    </row>
    <row r="1108" spans="1:14" x14ac:dyDescent="0.25">
      <c r="A1108" s="29" t="s">
        <v>289</v>
      </c>
      <c r="B1108" s="29" t="s">
        <v>138</v>
      </c>
      <c r="C1108" s="37">
        <f t="shared" si="40"/>
        <v>462.5</v>
      </c>
      <c r="D1108" s="26" t="s">
        <v>402</v>
      </c>
      <c r="E1108" s="26"/>
      <c r="F1108" s="26"/>
      <c r="G1108" s="26"/>
      <c r="H1108" s="26"/>
      <c r="I1108" s="26"/>
      <c r="J1108" s="26"/>
      <c r="K1108" s="26"/>
      <c r="L1108" s="26"/>
      <c r="M1108" s="26"/>
      <c r="N1108" s="26"/>
    </row>
    <row r="1109" spans="1:14" x14ac:dyDescent="0.25">
      <c r="A1109" s="29" t="s">
        <v>289</v>
      </c>
      <c r="B1109" s="29" t="s">
        <v>140</v>
      </c>
      <c r="C1109" s="37">
        <f t="shared" si="40"/>
        <v>35</v>
      </c>
      <c r="D1109" s="26" t="s">
        <v>402</v>
      </c>
      <c r="E1109" s="26"/>
      <c r="F1109" s="26"/>
      <c r="G1109" s="26"/>
      <c r="H1109" s="26"/>
      <c r="I1109" s="26"/>
      <c r="J1109" s="26"/>
      <c r="K1109" s="26"/>
      <c r="L1109" s="26"/>
      <c r="M1109" s="26"/>
      <c r="N1109" s="26"/>
    </row>
    <row r="1110" spans="1:14" x14ac:dyDescent="0.25">
      <c r="A1110" s="29" t="s">
        <v>289</v>
      </c>
      <c r="B1110" s="29" t="s">
        <v>141</v>
      </c>
      <c r="C1110" s="37">
        <f t="shared" si="40"/>
        <v>35</v>
      </c>
      <c r="D1110" s="26" t="s">
        <v>402</v>
      </c>
      <c r="E1110" s="26"/>
      <c r="F1110" s="26"/>
      <c r="G1110" s="26"/>
      <c r="H1110" s="26"/>
      <c r="I1110" s="26"/>
      <c r="J1110" s="26"/>
      <c r="K1110" s="26"/>
      <c r="L1110" s="26"/>
      <c r="M1110" s="26"/>
      <c r="N1110" s="26"/>
    </row>
    <row r="1111" spans="1:14" x14ac:dyDescent="0.25">
      <c r="A1111" s="29" t="s">
        <v>289</v>
      </c>
      <c r="B1111" s="29" t="s">
        <v>142</v>
      </c>
      <c r="C1111" s="37">
        <f t="shared" si="40"/>
        <v>361.01001398448898</v>
      </c>
      <c r="D1111" s="26" t="s">
        <v>402</v>
      </c>
      <c r="E1111" s="26"/>
      <c r="F1111" s="26"/>
      <c r="G1111" s="26"/>
      <c r="H1111" s="26"/>
      <c r="I1111" s="26"/>
      <c r="J1111" s="26"/>
      <c r="K1111" s="26"/>
      <c r="L1111" s="26"/>
      <c r="M1111" s="26"/>
      <c r="N1111" s="26"/>
    </row>
    <row r="1112" spans="1:14" x14ac:dyDescent="0.25">
      <c r="A1112" s="29" t="s">
        <v>295</v>
      </c>
      <c r="B1112" s="29" t="s">
        <v>53</v>
      </c>
      <c r="C1112" s="37">
        <f t="shared" si="40"/>
        <v>970.20000000000016</v>
      </c>
      <c r="D1112" s="26" t="s">
        <v>402</v>
      </c>
      <c r="E1112" s="26"/>
      <c r="F1112" s="26"/>
      <c r="G1112" s="26"/>
      <c r="H1112" s="26"/>
      <c r="I1112" s="26"/>
      <c r="J1112" s="26"/>
      <c r="K1112" s="26"/>
      <c r="L1112" s="26"/>
      <c r="M1112" s="26"/>
      <c r="N1112" s="26"/>
    </row>
    <row r="1113" spans="1:14" x14ac:dyDescent="0.25">
      <c r="A1113" s="29" t="s">
        <v>297</v>
      </c>
      <c r="B1113" s="29" t="s">
        <v>54</v>
      </c>
      <c r="C1113" s="37">
        <f t="shared" si="40"/>
        <v>10373.44</v>
      </c>
      <c r="D1113" s="26" t="s">
        <v>402</v>
      </c>
      <c r="E1113" s="26"/>
      <c r="F1113" s="26"/>
      <c r="G1113" s="26"/>
      <c r="H1113" s="26"/>
      <c r="I1113" s="26"/>
      <c r="J1113" s="26"/>
      <c r="K1113" s="26"/>
      <c r="L1113" s="26"/>
      <c r="M1113" s="26"/>
      <c r="N1113" s="26"/>
    </row>
    <row r="1114" spans="1:14" x14ac:dyDescent="0.25">
      <c r="A1114" s="29" t="s">
        <v>299</v>
      </c>
      <c r="B1114" s="29" t="s">
        <v>146</v>
      </c>
      <c r="C1114" s="37">
        <f t="shared" si="40"/>
        <v>4615.1049999999996</v>
      </c>
      <c r="D1114" s="26" t="s">
        <v>402</v>
      </c>
      <c r="E1114" s="26"/>
      <c r="F1114" s="26"/>
      <c r="G1114" s="26"/>
      <c r="H1114" s="26"/>
      <c r="I1114" s="26"/>
      <c r="J1114" s="26"/>
      <c r="K1114" s="26"/>
      <c r="L1114" s="26"/>
      <c r="M1114" s="26"/>
      <c r="N1114" s="26"/>
    </row>
    <row r="1115" spans="1:14" x14ac:dyDescent="0.25">
      <c r="A1115" s="29" t="s">
        <v>300</v>
      </c>
      <c r="B1115" s="29" t="s">
        <v>148</v>
      </c>
      <c r="C1115" s="37">
        <f t="shared" si="40"/>
        <v>2094.1800000000003</v>
      </c>
      <c r="D1115" s="26" t="s">
        <v>402</v>
      </c>
      <c r="E1115" s="26"/>
      <c r="F1115" s="26"/>
      <c r="G1115" s="26"/>
      <c r="H1115" s="26"/>
      <c r="I1115" s="26"/>
      <c r="J1115" s="26"/>
      <c r="K1115" s="26"/>
      <c r="L1115" s="26"/>
      <c r="M1115" s="26"/>
      <c r="N1115" s="26"/>
    </row>
    <row r="1116" spans="1:14" x14ac:dyDescent="0.25">
      <c r="A1116" s="29" t="s">
        <v>301</v>
      </c>
      <c r="B1116" s="29" t="s">
        <v>148</v>
      </c>
      <c r="C1116" s="37">
        <f t="shared" si="40"/>
        <v>440.22000000000008</v>
      </c>
      <c r="D1116" s="26" t="s">
        <v>402</v>
      </c>
      <c r="E1116" s="26"/>
      <c r="F1116" s="26"/>
      <c r="G1116" s="26"/>
      <c r="H1116" s="26"/>
      <c r="I1116" s="26"/>
      <c r="J1116" s="26"/>
      <c r="K1116" s="26"/>
      <c r="L1116" s="26"/>
      <c r="M1116" s="26"/>
      <c r="N1116" s="26"/>
    </row>
    <row r="1117" spans="1:14" x14ac:dyDescent="0.25">
      <c r="A1117" s="29" t="s">
        <v>302</v>
      </c>
      <c r="B1117" s="29" t="s">
        <v>150</v>
      </c>
      <c r="C1117" s="37">
        <f t="shared" si="40"/>
        <v>811.1400000000001</v>
      </c>
      <c r="D1117" s="26" t="s">
        <v>402</v>
      </c>
      <c r="E1117" s="26"/>
      <c r="F1117" s="26"/>
      <c r="G1117" s="26"/>
      <c r="H1117" s="26"/>
      <c r="I1117" s="26"/>
      <c r="J1117" s="26"/>
      <c r="K1117" s="26"/>
      <c r="L1117" s="26"/>
      <c r="M1117" s="26"/>
      <c r="N1117" s="26"/>
    </row>
    <row r="1118" spans="1:14" x14ac:dyDescent="0.25">
      <c r="A1118" s="29" t="s">
        <v>303</v>
      </c>
      <c r="B1118" s="29" t="s">
        <v>152</v>
      </c>
      <c r="C1118" s="37">
        <f t="shared" si="40"/>
        <v>1057.353269898807</v>
      </c>
      <c r="D1118" s="26" t="s">
        <v>402</v>
      </c>
      <c r="E1118" s="26"/>
      <c r="F1118" s="26"/>
      <c r="G1118" s="26"/>
      <c r="H1118" s="26"/>
      <c r="I1118" s="26"/>
      <c r="J1118" s="26"/>
      <c r="K1118" s="26"/>
      <c r="L1118" s="26"/>
      <c r="M1118" s="26"/>
      <c r="N1118" s="26"/>
    </row>
    <row r="1119" spans="1:14" x14ac:dyDescent="0.25">
      <c r="A1119" s="29" t="s">
        <v>303</v>
      </c>
      <c r="B1119" s="29" t="s">
        <v>154</v>
      </c>
      <c r="C1119" s="37">
        <f t="shared" si="40"/>
        <v>3128</v>
      </c>
      <c r="D1119" s="26" t="s">
        <v>402</v>
      </c>
      <c r="E1119" s="26"/>
      <c r="F1119" s="26"/>
      <c r="G1119" s="26"/>
      <c r="H1119" s="26"/>
      <c r="I1119" s="26"/>
      <c r="J1119" s="26"/>
      <c r="K1119" s="26"/>
      <c r="L1119" s="26"/>
      <c r="M1119" s="26"/>
      <c r="N1119" s="26"/>
    </row>
    <row r="1120" spans="1:14" x14ac:dyDescent="0.25">
      <c r="A1120" s="29" t="s">
        <v>304</v>
      </c>
      <c r="B1120" s="29" t="s">
        <v>157</v>
      </c>
      <c r="C1120" s="37">
        <f t="shared" si="40"/>
        <v>11137</v>
      </c>
      <c r="D1120" s="26" t="s">
        <v>402</v>
      </c>
      <c r="E1120" s="26"/>
      <c r="F1120" s="26"/>
      <c r="G1120" s="26"/>
      <c r="H1120" s="26"/>
      <c r="I1120" s="26"/>
      <c r="J1120" s="26"/>
      <c r="K1120" s="26"/>
      <c r="L1120" s="26"/>
      <c r="M1120" s="26"/>
      <c r="N1120" s="26"/>
    </row>
    <row r="1121" spans="1:14" x14ac:dyDescent="0.25">
      <c r="A1121" s="29" t="s">
        <v>347</v>
      </c>
      <c r="B1121" s="29" t="s">
        <v>45</v>
      </c>
      <c r="C1121" s="37">
        <f t="shared" si="40"/>
        <v>34.684648536402037</v>
      </c>
      <c r="D1121" s="26" t="s">
        <v>402</v>
      </c>
      <c r="E1121" s="26"/>
      <c r="F1121" s="26"/>
      <c r="G1121" s="26"/>
      <c r="H1121" s="26"/>
      <c r="I1121" s="26"/>
      <c r="J1121" s="26"/>
      <c r="K1121" s="26"/>
      <c r="L1121" s="26"/>
      <c r="M1121" s="26"/>
      <c r="N1121" s="26"/>
    </row>
    <row r="1122" spans="1:14" x14ac:dyDescent="0.25">
      <c r="A1122" s="29" t="s">
        <v>347</v>
      </c>
      <c r="B1122" s="29" t="s">
        <v>40</v>
      </c>
      <c r="C1122" s="37">
        <f t="shared" si="40"/>
        <v>58.78024462450189</v>
      </c>
      <c r="D1122" s="26" t="s">
        <v>402</v>
      </c>
      <c r="E1122" s="26"/>
      <c r="F1122" s="26"/>
      <c r="G1122" s="26"/>
      <c r="H1122" s="26"/>
      <c r="I1122" s="26"/>
      <c r="J1122" s="26"/>
      <c r="K1122" s="26"/>
      <c r="L1122" s="26"/>
      <c r="M1122" s="26"/>
      <c r="N1122" s="26"/>
    </row>
    <row r="1123" spans="1:14" x14ac:dyDescent="0.25">
      <c r="A1123" s="29" t="s">
        <v>347</v>
      </c>
      <c r="B1123" s="29" t="s">
        <v>42</v>
      </c>
      <c r="C1123" s="37">
        <f t="shared" si="40"/>
        <v>167.9849082184283</v>
      </c>
      <c r="D1123" s="26" t="s">
        <v>402</v>
      </c>
      <c r="E1123" s="26"/>
      <c r="F1123" s="26"/>
      <c r="G1123" s="26"/>
      <c r="H1123" s="26"/>
      <c r="I1123" s="26"/>
      <c r="J1123" s="26"/>
      <c r="K1123" s="26"/>
      <c r="L1123" s="26"/>
      <c r="M1123" s="26"/>
      <c r="N1123" s="26"/>
    </row>
    <row r="1124" spans="1:14" x14ac:dyDescent="0.25">
      <c r="A1124" s="29" t="s">
        <v>347</v>
      </c>
      <c r="B1124" s="29" t="s">
        <v>49</v>
      </c>
      <c r="C1124" s="37">
        <f t="shared" si="40"/>
        <v>489.09818797792201</v>
      </c>
      <c r="D1124" s="26" t="s">
        <v>402</v>
      </c>
      <c r="E1124" s="26"/>
      <c r="F1124" s="26"/>
      <c r="G1124" s="26"/>
      <c r="H1124" s="26"/>
      <c r="I1124" s="26"/>
      <c r="J1124" s="26"/>
      <c r="K1124" s="26"/>
      <c r="L1124" s="26"/>
      <c r="M1124" s="26"/>
      <c r="N1124" s="26"/>
    </row>
    <row r="1125" spans="1:14" x14ac:dyDescent="0.25">
      <c r="A1125" s="29" t="s">
        <v>347</v>
      </c>
      <c r="B1125" s="29" t="s">
        <v>50</v>
      </c>
      <c r="C1125" s="37">
        <f t="shared" si="40"/>
        <v>70.856839450454629</v>
      </c>
      <c r="D1125" s="26" t="s">
        <v>402</v>
      </c>
      <c r="E1125" s="26"/>
      <c r="F1125" s="26"/>
      <c r="G1125" s="26"/>
      <c r="H1125" s="26"/>
      <c r="I1125" s="26"/>
      <c r="J1125" s="26"/>
      <c r="K1125" s="26"/>
      <c r="L1125" s="26"/>
      <c r="M1125" s="26"/>
      <c r="N1125" s="26"/>
    </row>
    <row r="1126" spans="1:14" x14ac:dyDescent="0.25">
      <c r="A1126" s="29" t="s">
        <v>347</v>
      </c>
      <c r="B1126" s="29" t="s">
        <v>54</v>
      </c>
      <c r="C1126" s="37">
        <f t="shared" si="40"/>
        <v>1444.52</v>
      </c>
      <c r="D1126" s="26" t="s">
        <v>402</v>
      </c>
      <c r="E1126" s="26"/>
      <c r="F1126" s="26"/>
      <c r="G1126" s="26"/>
      <c r="H1126" s="26"/>
      <c r="I1126" s="26"/>
      <c r="J1126" s="26"/>
      <c r="K1126" s="26"/>
      <c r="L1126" s="26"/>
      <c r="M1126" s="26"/>
      <c r="N1126" s="26"/>
    </row>
    <row r="1127" spans="1:14" x14ac:dyDescent="0.25">
      <c r="A1127" s="29" t="s">
        <v>347</v>
      </c>
      <c r="B1127" s="29" t="s">
        <v>58</v>
      </c>
      <c r="C1127" s="37">
        <f t="shared" si="40"/>
        <v>144.94257080252481</v>
      </c>
      <c r="D1127" s="26" t="s">
        <v>402</v>
      </c>
      <c r="E1127" s="26"/>
      <c r="F1127" s="26"/>
      <c r="G1127" s="26"/>
      <c r="H1127" s="26"/>
      <c r="I1127" s="26"/>
      <c r="J1127" s="26"/>
      <c r="K1127" s="26"/>
      <c r="L1127" s="26"/>
      <c r="M1127" s="26"/>
      <c r="N1127" s="26"/>
    </row>
    <row r="1128" spans="1:14" x14ac:dyDescent="0.25">
      <c r="A1128" s="29" t="s">
        <v>347</v>
      </c>
      <c r="B1128" s="29" t="s">
        <v>62</v>
      </c>
      <c r="C1128" s="37">
        <f t="shared" si="40"/>
        <v>3280.654147468561</v>
      </c>
      <c r="D1128" s="26" t="s">
        <v>402</v>
      </c>
      <c r="E1128" s="26"/>
      <c r="F1128" s="26"/>
      <c r="G1128" s="26"/>
      <c r="H1128" s="26"/>
      <c r="I1128" s="26"/>
      <c r="J1128" s="26"/>
      <c r="K1128" s="26"/>
      <c r="L1128" s="26"/>
      <c r="M1128" s="26"/>
      <c r="N1128" s="26"/>
    </row>
    <row r="1129" spans="1:14" x14ac:dyDescent="0.25">
      <c r="A1129" s="29" t="s">
        <v>347</v>
      </c>
      <c r="B1129" s="29" t="s">
        <v>67</v>
      </c>
      <c r="C1129" s="37">
        <f t="shared" si="40"/>
        <v>168.35607958837551</v>
      </c>
      <c r="D1129" s="26" t="s">
        <v>402</v>
      </c>
      <c r="E1129" s="26"/>
      <c r="F1129" s="26"/>
      <c r="G1129" s="26"/>
      <c r="H1129" s="26"/>
      <c r="I1129" s="26"/>
      <c r="J1129" s="26"/>
      <c r="K1129" s="26"/>
      <c r="L1129" s="26"/>
      <c r="M1129" s="26"/>
      <c r="N1129" s="26"/>
    </row>
    <row r="1130" spans="1:14" x14ac:dyDescent="0.25">
      <c r="A1130" s="29" t="s">
        <v>347</v>
      </c>
      <c r="B1130" s="29" t="s">
        <v>69</v>
      </c>
      <c r="C1130" s="37">
        <f t="shared" si="40"/>
        <v>27.319616423051865</v>
      </c>
      <c r="D1130" s="26" t="s">
        <v>402</v>
      </c>
      <c r="E1130" s="26"/>
      <c r="F1130" s="26"/>
      <c r="G1130" s="26"/>
      <c r="H1130" s="26"/>
      <c r="I1130" s="26"/>
      <c r="J1130" s="26"/>
      <c r="K1130" s="26"/>
      <c r="L1130" s="26"/>
      <c r="M1130" s="26"/>
      <c r="N1130" s="26"/>
    </row>
    <row r="1131" spans="1:14" x14ac:dyDescent="0.25">
      <c r="A1131" s="29" t="s">
        <v>347</v>
      </c>
      <c r="B1131" s="29" t="s">
        <v>88</v>
      </c>
      <c r="C1131" s="37">
        <f t="shared" si="40"/>
        <v>119.00000000000001</v>
      </c>
      <c r="D1131" s="26" t="s">
        <v>402</v>
      </c>
      <c r="E1131" s="26"/>
      <c r="F1131" s="26"/>
      <c r="G1131" s="26"/>
      <c r="H1131" s="26"/>
      <c r="I1131" s="26"/>
      <c r="J1131" s="26"/>
      <c r="K1131" s="26"/>
      <c r="L1131" s="26"/>
      <c r="M1131" s="26"/>
      <c r="N1131" s="26"/>
    </row>
    <row r="1132" spans="1:14" x14ac:dyDescent="0.25">
      <c r="A1132" s="29" t="s">
        <v>347</v>
      </c>
      <c r="B1132" s="29" t="s">
        <v>105</v>
      </c>
      <c r="C1132" s="37">
        <f t="shared" si="40"/>
        <v>3571.2457165074779</v>
      </c>
      <c r="D1132" s="26" t="s">
        <v>402</v>
      </c>
      <c r="E1132" s="26"/>
      <c r="F1132" s="26"/>
      <c r="G1132" s="26"/>
      <c r="H1132" s="26"/>
      <c r="I1132" s="26"/>
      <c r="J1132" s="26"/>
      <c r="K1132" s="26"/>
      <c r="L1132" s="26"/>
      <c r="M1132" s="26"/>
      <c r="N1132" s="26"/>
    </row>
    <row r="1133" spans="1:14" x14ac:dyDescent="0.25">
      <c r="A1133" s="29" t="s">
        <v>347</v>
      </c>
      <c r="B1133" s="29" t="s">
        <v>115</v>
      </c>
      <c r="C1133" s="37">
        <f t="shared" si="40"/>
        <v>730.33400000000006</v>
      </c>
      <c r="D1133" s="26" t="s">
        <v>402</v>
      </c>
      <c r="E1133" s="26"/>
      <c r="F1133" s="26"/>
      <c r="G1133" s="26"/>
      <c r="H1133" s="26"/>
      <c r="I1133" s="26"/>
      <c r="J1133" s="26"/>
      <c r="K1133" s="26"/>
      <c r="L1133" s="26"/>
      <c r="M1133" s="26"/>
      <c r="N1133" s="26"/>
    </row>
    <row r="1134" spans="1:14" x14ac:dyDescent="0.25">
      <c r="A1134" s="29" t="s">
        <v>347</v>
      </c>
      <c r="B1134" s="29" t="s">
        <v>135</v>
      </c>
      <c r="C1134" s="37">
        <f t="shared" ref="C1134:C1165" si="41">L936/1000</f>
        <v>695.22</v>
      </c>
      <c r="D1134" s="26" t="s">
        <v>402</v>
      </c>
      <c r="E1134" s="26"/>
      <c r="F1134" s="26"/>
      <c r="G1134" s="26"/>
      <c r="H1134" s="26"/>
      <c r="I1134" s="26"/>
      <c r="J1134" s="26"/>
      <c r="K1134" s="26"/>
      <c r="L1134" s="26"/>
      <c r="M1134" s="26"/>
      <c r="N1134" s="26"/>
    </row>
    <row r="1135" spans="1:14" x14ac:dyDescent="0.25">
      <c r="A1135" s="29" t="s">
        <v>347</v>
      </c>
      <c r="B1135" s="29" t="s">
        <v>137</v>
      </c>
      <c r="C1135" s="37">
        <f t="shared" si="41"/>
        <v>219.33866666666668</v>
      </c>
      <c r="D1135" s="26" t="s">
        <v>402</v>
      </c>
      <c r="E1135" s="26"/>
      <c r="F1135" s="26"/>
      <c r="G1135" s="26"/>
      <c r="H1135" s="26"/>
      <c r="I1135" s="26"/>
      <c r="J1135" s="26"/>
      <c r="K1135" s="26"/>
      <c r="L1135" s="26"/>
      <c r="M1135" s="26"/>
      <c r="N1135" s="26"/>
    </row>
    <row r="1136" spans="1:14" x14ac:dyDescent="0.25">
      <c r="A1136" s="29" t="s">
        <v>347</v>
      </c>
      <c r="B1136" s="29" t="s">
        <v>138</v>
      </c>
      <c r="C1136" s="37">
        <f t="shared" si="41"/>
        <v>219.33866666666668</v>
      </c>
      <c r="D1136" s="26" t="s">
        <v>402</v>
      </c>
      <c r="E1136" s="26"/>
      <c r="F1136" s="26"/>
      <c r="G1136" s="26"/>
      <c r="H1136" s="26"/>
      <c r="I1136" s="26"/>
      <c r="J1136" s="26"/>
      <c r="K1136" s="26"/>
      <c r="L1136" s="26"/>
      <c r="M1136" s="26"/>
      <c r="N1136" s="26"/>
    </row>
    <row r="1137" spans="1:14" x14ac:dyDescent="0.25">
      <c r="A1137" s="29" t="s">
        <v>347</v>
      </c>
      <c r="B1137" s="29" t="s">
        <v>140</v>
      </c>
      <c r="C1137" s="37">
        <f t="shared" si="41"/>
        <v>100.51631578947368</v>
      </c>
      <c r="D1137" s="26" t="s">
        <v>402</v>
      </c>
      <c r="E1137" s="26"/>
      <c r="F1137" s="26"/>
      <c r="G1137" s="26"/>
      <c r="H1137" s="26"/>
      <c r="I1137" s="26"/>
      <c r="J1137" s="26"/>
      <c r="K1137" s="26"/>
      <c r="L1137" s="26"/>
      <c r="M1137" s="26"/>
      <c r="N1137" s="26"/>
    </row>
    <row r="1138" spans="1:14" x14ac:dyDescent="0.25">
      <c r="A1138" s="29" t="s">
        <v>347</v>
      </c>
      <c r="B1138" s="29" t="s">
        <v>141</v>
      </c>
      <c r="C1138" s="37">
        <f t="shared" si="41"/>
        <v>100.51631578947368</v>
      </c>
      <c r="D1138" s="26" t="s">
        <v>402</v>
      </c>
      <c r="E1138" s="26"/>
      <c r="F1138" s="26"/>
      <c r="G1138" s="26"/>
      <c r="H1138" s="26"/>
      <c r="I1138" s="26"/>
      <c r="J1138" s="26"/>
      <c r="K1138" s="26"/>
      <c r="L1138" s="26"/>
      <c r="M1138" s="26"/>
      <c r="N1138" s="26"/>
    </row>
    <row r="1139" spans="1:14" x14ac:dyDescent="0.25">
      <c r="A1139" s="29" t="s">
        <v>347</v>
      </c>
      <c r="B1139" s="29" t="s">
        <v>142</v>
      </c>
      <c r="C1139" s="37">
        <f t="shared" si="41"/>
        <v>205.69344262295084</v>
      </c>
      <c r="D1139" s="26" t="s">
        <v>402</v>
      </c>
      <c r="E1139" s="26"/>
      <c r="F1139" s="26"/>
      <c r="G1139" s="26"/>
      <c r="H1139" s="26"/>
      <c r="I1139" s="26"/>
      <c r="J1139" s="26"/>
      <c r="K1139" s="26"/>
      <c r="L1139" s="26"/>
      <c r="M1139" s="26"/>
      <c r="N1139" s="26"/>
    </row>
    <row r="1140" spans="1:14" x14ac:dyDescent="0.25">
      <c r="A1140" s="29" t="s">
        <v>347</v>
      </c>
      <c r="B1140" s="29" t="s">
        <v>143</v>
      </c>
      <c r="C1140" s="37">
        <f t="shared" si="41"/>
        <v>183.5259808199601</v>
      </c>
      <c r="D1140" s="26" t="s">
        <v>402</v>
      </c>
      <c r="E1140" s="26"/>
      <c r="F1140" s="26"/>
      <c r="G1140" s="26"/>
      <c r="H1140" s="26"/>
      <c r="I1140" s="26"/>
      <c r="J1140" s="26"/>
      <c r="K1140" s="26"/>
      <c r="L1140" s="26"/>
      <c r="M1140" s="26"/>
      <c r="N1140" s="26"/>
    </row>
    <row r="1141" spans="1:14" x14ac:dyDescent="0.25">
      <c r="A1141" s="29" t="s">
        <v>347</v>
      </c>
      <c r="B1141" s="29" t="s">
        <v>144</v>
      </c>
      <c r="C1141" s="37">
        <f t="shared" si="41"/>
        <v>483.80595041322312</v>
      </c>
      <c r="D1141" s="26" t="s">
        <v>402</v>
      </c>
      <c r="E1141" s="26"/>
      <c r="F1141" s="26"/>
      <c r="G1141" s="26"/>
      <c r="H1141" s="26"/>
      <c r="I1141" s="26"/>
      <c r="J1141" s="26"/>
      <c r="K1141" s="26"/>
      <c r="L1141" s="26"/>
      <c r="M1141" s="26"/>
      <c r="N1141" s="26"/>
    </row>
    <row r="1142" spans="1:14" x14ac:dyDescent="0.25">
      <c r="A1142" s="29" t="s">
        <v>347</v>
      </c>
      <c r="B1142" s="29" t="s">
        <v>158</v>
      </c>
      <c r="C1142" s="37">
        <f t="shared" si="41"/>
        <v>508.36034495345655</v>
      </c>
      <c r="D1142" s="26" t="s">
        <v>402</v>
      </c>
      <c r="E1142" s="26"/>
      <c r="F1142" s="26"/>
      <c r="G1142" s="26"/>
      <c r="H1142" s="26"/>
      <c r="I1142" s="26"/>
      <c r="J1142" s="26"/>
      <c r="K1142" s="26"/>
      <c r="L1142" s="26"/>
      <c r="M1142" s="26"/>
      <c r="N1142" s="26"/>
    </row>
    <row r="1143" spans="1:14" x14ac:dyDescent="0.25">
      <c r="A1143" s="29" t="s">
        <v>347</v>
      </c>
      <c r="B1143" s="29" t="s">
        <v>157</v>
      </c>
      <c r="C1143" s="37">
        <f t="shared" si="41"/>
        <v>103.19728710040036</v>
      </c>
      <c r="D1143" s="26" t="s">
        <v>402</v>
      </c>
      <c r="E1143" s="26"/>
      <c r="F1143" s="26"/>
      <c r="G1143" s="26"/>
      <c r="H1143" s="26"/>
      <c r="I1143" s="26"/>
      <c r="J1143" s="26"/>
      <c r="K1143" s="26"/>
      <c r="L1143" s="26"/>
      <c r="M1143" s="26"/>
      <c r="N1143" s="26"/>
    </row>
    <row r="1144" spans="1:14" x14ac:dyDescent="0.25">
      <c r="A1144" s="29" t="s">
        <v>40</v>
      </c>
      <c r="B1144" s="29" t="s">
        <v>347</v>
      </c>
      <c r="C1144" s="37">
        <f t="shared" si="41"/>
        <v>681.52085487965712</v>
      </c>
      <c r="D1144" s="26" t="s">
        <v>402</v>
      </c>
      <c r="E1144" s="26"/>
      <c r="F1144" s="26"/>
      <c r="G1144" s="26"/>
      <c r="H1144" s="26"/>
      <c r="I1144" s="26"/>
      <c r="J1144" s="26"/>
      <c r="K1144" s="26"/>
      <c r="L1144" s="26"/>
      <c r="M1144" s="26"/>
      <c r="N1144" s="26"/>
    </row>
    <row r="1145" spans="1:14" x14ac:dyDescent="0.25">
      <c r="A1145" s="29" t="s">
        <v>42</v>
      </c>
      <c r="B1145" s="29" t="s">
        <v>347</v>
      </c>
      <c r="C1145" s="37">
        <f t="shared" si="41"/>
        <v>581.86427350291854</v>
      </c>
      <c r="D1145" s="26" t="s">
        <v>402</v>
      </c>
      <c r="E1145" s="26"/>
      <c r="F1145" s="26"/>
      <c r="G1145" s="26"/>
      <c r="H1145" s="26"/>
      <c r="I1145" s="26"/>
      <c r="J1145" s="26"/>
      <c r="K1145" s="26"/>
      <c r="L1145" s="26"/>
      <c r="M1145" s="26"/>
      <c r="N1145" s="26"/>
    </row>
    <row r="1146" spans="1:14" x14ac:dyDescent="0.25">
      <c r="A1146" s="29" t="s">
        <v>45</v>
      </c>
      <c r="B1146" s="29" t="s">
        <v>347</v>
      </c>
      <c r="C1146" s="37">
        <f t="shared" si="41"/>
        <v>1.4590656765486576</v>
      </c>
      <c r="D1146" s="26" t="s">
        <v>402</v>
      </c>
      <c r="E1146" s="26"/>
      <c r="F1146" s="26"/>
      <c r="G1146" s="26"/>
      <c r="H1146" s="26"/>
      <c r="I1146" s="26"/>
      <c r="J1146" s="26"/>
      <c r="K1146" s="26"/>
      <c r="L1146" s="26"/>
      <c r="M1146" s="26"/>
      <c r="N1146" s="26"/>
    </row>
    <row r="1147" spans="1:14" x14ac:dyDescent="0.25">
      <c r="A1147" s="29" t="s">
        <v>49</v>
      </c>
      <c r="B1147" s="29" t="s">
        <v>347</v>
      </c>
      <c r="C1147" s="37">
        <f t="shared" si="41"/>
        <v>456.70839661070602</v>
      </c>
      <c r="D1147" s="26" t="s">
        <v>402</v>
      </c>
      <c r="E1147" s="26"/>
      <c r="F1147" s="26"/>
      <c r="G1147" s="26"/>
      <c r="H1147" s="26"/>
      <c r="I1147" s="26"/>
      <c r="J1147" s="26"/>
      <c r="K1147" s="26"/>
      <c r="L1147" s="26"/>
      <c r="M1147" s="26"/>
      <c r="N1147" s="26"/>
    </row>
    <row r="1148" spans="1:14" x14ac:dyDescent="0.25">
      <c r="A1148" s="29" t="s">
        <v>50</v>
      </c>
      <c r="B1148" s="29" t="s">
        <v>347</v>
      </c>
      <c r="C1148" s="37">
        <f t="shared" si="41"/>
        <v>1557.9898674808078</v>
      </c>
      <c r="D1148" s="26" t="s">
        <v>402</v>
      </c>
      <c r="E1148" s="26"/>
      <c r="F1148" s="26"/>
      <c r="G1148" s="26"/>
      <c r="H1148" s="26"/>
      <c r="I1148" s="26"/>
      <c r="J1148" s="26"/>
      <c r="K1148" s="26"/>
      <c r="L1148" s="26"/>
      <c r="M1148" s="26"/>
      <c r="N1148" s="26"/>
    </row>
    <row r="1149" spans="1:14" x14ac:dyDescent="0.25">
      <c r="A1149" s="29" t="s">
        <v>53</v>
      </c>
      <c r="B1149" s="29" t="s">
        <v>347</v>
      </c>
      <c r="C1149" s="37">
        <f t="shared" si="41"/>
        <v>1583.9715320000003</v>
      </c>
      <c r="D1149" s="26" t="s">
        <v>402</v>
      </c>
      <c r="E1149" s="26"/>
      <c r="F1149" s="26"/>
      <c r="G1149" s="26"/>
      <c r="H1149" s="26"/>
      <c r="I1149" s="26"/>
      <c r="J1149" s="26"/>
      <c r="K1149" s="26"/>
      <c r="L1149" s="26"/>
      <c r="M1149" s="26"/>
      <c r="N1149" s="26"/>
    </row>
    <row r="1150" spans="1:14" x14ac:dyDescent="0.25">
      <c r="A1150" s="29" t="s">
        <v>54</v>
      </c>
      <c r="B1150" s="29" t="s">
        <v>347</v>
      </c>
      <c r="C1150" s="37">
        <f t="shared" si="41"/>
        <v>3947.02</v>
      </c>
      <c r="D1150" s="26" t="s">
        <v>402</v>
      </c>
      <c r="E1150" s="26"/>
      <c r="F1150" s="26"/>
      <c r="G1150" s="26"/>
      <c r="H1150" s="26"/>
      <c r="I1150" s="26"/>
      <c r="J1150" s="26"/>
      <c r="K1150" s="26"/>
      <c r="L1150" s="26"/>
      <c r="M1150" s="26"/>
      <c r="N1150" s="26"/>
    </row>
    <row r="1151" spans="1:14" x14ac:dyDescent="0.25">
      <c r="A1151" s="29" t="s">
        <v>58</v>
      </c>
      <c r="B1151" s="29" t="s">
        <v>347</v>
      </c>
      <c r="C1151" s="37">
        <f t="shared" si="41"/>
        <v>576.04687153692839</v>
      </c>
      <c r="D1151" s="26" t="s">
        <v>402</v>
      </c>
      <c r="E1151" s="26"/>
      <c r="F1151" s="26"/>
      <c r="G1151" s="26"/>
      <c r="H1151" s="26"/>
      <c r="I1151" s="26"/>
      <c r="J1151" s="26"/>
      <c r="K1151" s="26"/>
      <c r="L1151" s="26"/>
      <c r="M1151" s="26"/>
      <c r="N1151" s="26"/>
    </row>
    <row r="1152" spans="1:14" x14ac:dyDescent="0.25">
      <c r="A1152" s="29" t="s">
        <v>62</v>
      </c>
      <c r="B1152" s="29" t="s">
        <v>347</v>
      </c>
      <c r="C1152" s="37">
        <f t="shared" si="41"/>
        <v>1196.1635594727898</v>
      </c>
      <c r="D1152" s="26" t="s">
        <v>402</v>
      </c>
      <c r="E1152" s="26"/>
      <c r="F1152" s="26"/>
      <c r="G1152" s="26"/>
      <c r="H1152" s="26"/>
      <c r="I1152" s="26"/>
      <c r="J1152" s="26"/>
      <c r="K1152" s="26"/>
      <c r="L1152" s="26"/>
      <c r="M1152" s="26"/>
      <c r="N1152" s="26"/>
    </row>
    <row r="1153" spans="1:14" x14ac:dyDescent="0.25">
      <c r="A1153" s="29" t="s">
        <v>67</v>
      </c>
      <c r="B1153" s="29" t="s">
        <v>347</v>
      </c>
      <c r="C1153" s="37">
        <f t="shared" si="41"/>
        <v>6.1353569999679403</v>
      </c>
      <c r="D1153" s="26" t="s">
        <v>402</v>
      </c>
      <c r="E1153" s="26"/>
      <c r="F1153" s="26"/>
      <c r="G1153" s="26"/>
      <c r="H1153" s="26"/>
      <c r="I1153" s="26"/>
      <c r="J1153" s="26"/>
      <c r="K1153" s="26"/>
      <c r="L1153" s="26"/>
      <c r="M1153" s="26"/>
      <c r="N1153" s="26"/>
    </row>
    <row r="1154" spans="1:14" x14ac:dyDescent="0.25">
      <c r="A1154" s="29" t="s">
        <v>69</v>
      </c>
      <c r="B1154" s="29" t="s">
        <v>347</v>
      </c>
      <c r="C1154" s="37">
        <f t="shared" si="41"/>
        <v>96.235842955887662</v>
      </c>
      <c r="D1154" s="26" t="s">
        <v>402</v>
      </c>
      <c r="E1154" s="26"/>
      <c r="F1154" s="26"/>
      <c r="G1154" s="26"/>
      <c r="H1154" s="26"/>
      <c r="I1154" s="26"/>
      <c r="J1154" s="26"/>
      <c r="K1154" s="26"/>
      <c r="L1154" s="26"/>
      <c r="M1154" s="26"/>
      <c r="N1154" s="26"/>
    </row>
    <row r="1155" spans="1:14" x14ac:dyDescent="0.25">
      <c r="A1155" s="29" t="s">
        <v>88</v>
      </c>
      <c r="B1155" s="29" t="s">
        <v>347</v>
      </c>
      <c r="C1155" s="37">
        <f t="shared" si="41"/>
        <v>63.240000000000009</v>
      </c>
      <c r="D1155" s="26" t="s">
        <v>402</v>
      </c>
      <c r="E1155" s="26"/>
      <c r="F1155" s="26"/>
      <c r="G1155" s="26"/>
      <c r="H1155" s="26"/>
      <c r="I1155" s="26"/>
      <c r="J1155" s="26"/>
      <c r="K1155" s="26"/>
      <c r="L1155" s="26"/>
      <c r="M1155" s="26"/>
      <c r="N1155" s="26"/>
    </row>
    <row r="1156" spans="1:14" x14ac:dyDescent="0.25">
      <c r="A1156" s="29" t="s">
        <v>100</v>
      </c>
      <c r="B1156" s="29" t="s">
        <v>347</v>
      </c>
      <c r="C1156" s="37">
        <f t="shared" si="41"/>
        <v>6170.3180000000002</v>
      </c>
      <c r="D1156" s="26" t="s">
        <v>402</v>
      </c>
      <c r="E1156" s="26"/>
      <c r="F1156" s="26"/>
      <c r="G1156" s="26"/>
      <c r="H1156" s="26"/>
      <c r="I1156" s="26"/>
      <c r="J1156" s="26"/>
      <c r="K1156" s="26"/>
      <c r="L1156" s="26"/>
      <c r="M1156" s="26"/>
      <c r="N1156" s="26"/>
    </row>
    <row r="1157" spans="1:14" x14ac:dyDescent="0.25">
      <c r="A1157" s="29" t="s">
        <v>105</v>
      </c>
      <c r="B1157" s="29" t="s">
        <v>347</v>
      </c>
      <c r="C1157" s="37">
        <f t="shared" si="41"/>
        <v>522.99770005077812</v>
      </c>
      <c r="D1157" s="26" t="s">
        <v>402</v>
      </c>
      <c r="E1157" s="26"/>
      <c r="F1157" s="26"/>
      <c r="G1157" s="26"/>
      <c r="H1157" s="26"/>
      <c r="I1157" s="26"/>
      <c r="J1157" s="26"/>
      <c r="K1157" s="26"/>
      <c r="L1157" s="26"/>
      <c r="M1157" s="26"/>
      <c r="N1157" s="26"/>
    </row>
    <row r="1158" spans="1:14" x14ac:dyDescent="0.25">
      <c r="A1158" s="29" t="s">
        <v>135</v>
      </c>
      <c r="B1158" s="29" t="s">
        <v>347</v>
      </c>
      <c r="C1158" s="37">
        <f t="shared" si="41"/>
        <v>1286.1153846153845</v>
      </c>
      <c r="D1158" s="26" t="s">
        <v>402</v>
      </c>
      <c r="E1158" s="26"/>
      <c r="F1158" s="26"/>
      <c r="G1158" s="26"/>
      <c r="H1158" s="26"/>
      <c r="I1158" s="26"/>
      <c r="J1158" s="26"/>
      <c r="K1158" s="26"/>
      <c r="L1158" s="26"/>
      <c r="M1158" s="26"/>
      <c r="N1158" s="26"/>
    </row>
    <row r="1159" spans="1:14" x14ac:dyDescent="0.25">
      <c r="A1159" s="29" t="s">
        <v>137</v>
      </c>
      <c r="B1159" s="29" t="s">
        <v>347</v>
      </c>
      <c r="C1159" s="37">
        <f t="shared" si="41"/>
        <v>194.71533333333335</v>
      </c>
      <c r="D1159" s="26" t="s">
        <v>402</v>
      </c>
      <c r="E1159" s="26"/>
      <c r="F1159" s="26"/>
      <c r="G1159" s="26"/>
      <c r="H1159" s="26"/>
      <c r="I1159" s="26"/>
      <c r="J1159" s="26"/>
      <c r="K1159" s="26"/>
      <c r="L1159" s="26"/>
      <c r="M1159" s="26"/>
      <c r="N1159" s="26"/>
    </row>
    <row r="1160" spans="1:14" x14ac:dyDescent="0.25">
      <c r="A1160" s="29" t="s">
        <v>138</v>
      </c>
      <c r="B1160" s="29" t="s">
        <v>347</v>
      </c>
      <c r="C1160" s="37">
        <f t="shared" si="41"/>
        <v>194.71533333333335</v>
      </c>
      <c r="D1160" s="26" t="s">
        <v>402</v>
      </c>
      <c r="E1160" s="26"/>
      <c r="F1160" s="26"/>
      <c r="G1160" s="26"/>
      <c r="H1160" s="26"/>
      <c r="I1160" s="26"/>
      <c r="J1160" s="26"/>
      <c r="K1160" s="26"/>
      <c r="L1160" s="26"/>
      <c r="M1160" s="26"/>
      <c r="N1160" s="26"/>
    </row>
    <row r="1161" spans="1:14" x14ac:dyDescent="0.25">
      <c r="A1161" s="29" t="s">
        <v>140</v>
      </c>
      <c r="B1161" s="29" t="s">
        <v>347</v>
      </c>
      <c r="C1161" s="37">
        <f t="shared" si="41"/>
        <v>210.19736842105263</v>
      </c>
      <c r="D1161" s="26" t="s">
        <v>402</v>
      </c>
      <c r="E1161" s="26"/>
      <c r="F1161" s="26"/>
      <c r="G1161" s="26"/>
      <c r="H1161" s="26"/>
      <c r="I1161" s="26"/>
      <c r="J1161" s="26"/>
      <c r="K1161" s="26"/>
      <c r="L1161" s="26"/>
      <c r="M1161" s="26"/>
      <c r="N1161" s="26"/>
    </row>
    <row r="1162" spans="1:14" x14ac:dyDescent="0.25">
      <c r="A1162" s="29" t="s">
        <v>141</v>
      </c>
      <c r="B1162" s="29" t="s">
        <v>347</v>
      </c>
      <c r="C1162" s="37">
        <f t="shared" si="41"/>
        <v>210.19736842105263</v>
      </c>
      <c r="D1162" s="26" t="s">
        <v>402</v>
      </c>
      <c r="E1162" s="26"/>
      <c r="F1162" s="26"/>
      <c r="G1162" s="26"/>
      <c r="H1162" s="26"/>
      <c r="I1162" s="26"/>
      <c r="J1162" s="26"/>
      <c r="K1162" s="26"/>
      <c r="L1162" s="26"/>
      <c r="M1162" s="26"/>
      <c r="N1162" s="26"/>
    </row>
    <row r="1163" spans="1:14" x14ac:dyDescent="0.25">
      <c r="A1163" s="29" t="s">
        <v>142</v>
      </c>
      <c r="B1163" s="29" t="s">
        <v>347</v>
      </c>
      <c r="C1163" s="37">
        <f t="shared" si="41"/>
        <v>40.031147540983611</v>
      </c>
      <c r="D1163" s="26" t="s">
        <v>402</v>
      </c>
      <c r="E1163" s="26"/>
      <c r="F1163" s="26"/>
      <c r="G1163" s="26"/>
      <c r="H1163" s="26"/>
      <c r="I1163" s="26"/>
      <c r="J1163" s="26"/>
      <c r="K1163" s="26"/>
      <c r="L1163" s="26"/>
      <c r="M1163" s="26"/>
      <c r="N1163" s="26"/>
    </row>
    <row r="1164" spans="1:14" x14ac:dyDescent="0.25">
      <c r="A1164" s="29" t="s">
        <v>143</v>
      </c>
      <c r="B1164" s="29" t="s">
        <v>347</v>
      </c>
      <c r="C1164" s="37">
        <f t="shared" si="41"/>
        <v>172.39800016496267</v>
      </c>
      <c r="D1164" s="26" t="s">
        <v>402</v>
      </c>
      <c r="E1164" s="26"/>
      <c r="F1164" s="26"/>
      <c r="G1164" s="26"/>
      <c r="H1164" s="26"/>
      <c r="I1164" s="26"/>
      <c r="J1164" s="26"/>
      <c r="K1164" s="26"/>
      <c r="L1164" s="26"/>
      <c r="M1164" s="26"/>
      <c r="N1164" s="26"/>
    </row>
    <row r="1165" spans="1:14" x14ac:dyDescent="0.25">
      <c r="A1165" s="29" t="s">
        <v>144</v>
      </c>
      <c r="B1165" s="29" t="s">
        <v>347</v>
      </c>
      <c r="C1165" s="37">
        <f t="shared" si="41"/>
        <v>185.83636363636364</v>
      </c>
      <c r="D1165" s="26" t="s">
        <v>402</v>
      </c>
      <c r="E1165" s="26"/>
      <c r="F1165" s="26"/>
      <c r="G1165" s="26"/>
      <c r="H1165" s="26"/>
      <c r="I1165" s="26"/>
      <c r="J1165" s="26"/>
      <c r="K1165" s="26"/>
      <c r="L1165" s="26"/>
      <c r="M1165" s="26"/>
      <c r="N1165" s="26"/>
    </row>
    <row r="1166" spans="1:14" x14ac:dyDescent="0.25">
      <c r="A1166" s="29" t="s">
        <v>148</v>
      </c>
      <c r="B1166" s="29" t="s">
        <v>347</v>
      </c>
      <c r="C1166" s="37">
        <f t="shared" ref="C1166:C1169" si="42">L968/1000</f>
        <v>533.5</v>
      </c>
      <c r="D1166" s="26" t="s">
        <v>402</v>
      </c>
      <c r="E1166" s="26"/>
      <c r="F1166" s="26"/>
      <c r="G1166" s="26"/>
      <c r="H1166" s="26"/>
      <c r="I1166" s="26"/>
      <c r="J1166" s="26"/>
      <c r="K1166" s="26"/>
      <c r="L1166" s="26"/>
      <c r="M1166" s="26"/>
      <c r="N1166" s="26"/>
    </row>
    <row r="1167" spans="1:14" x14ac:dyDescent="0.25">
      <c r="A1167" s="29" t="s">
        <v>157</v>
      </c>
      <c r="B1167" s="29" t="s">
        <v>347</v>
      </c>
      <c r="C1167" s="37">
        <f t="shared" si="42"/>
        <v>244.44424982083021</v>
      </c>
      <c r="D1167" s="26" t="s">
        <v>402</v>
      </c>
      <c r="E1167" s="26"/>
      <c r="F1167" s="26"/>
      <c r="G1167" s="26"/>
      <c r="H1167" s="26"/>
      <c r="I1167" s="26"/>
      <c r="J1167" s="26"/>
      <c r="K1167" s="26"/>
      <c r="L1167" s="26"/>
      <c r="M1167" s="26"/>
      <c r="N1167" s="26"/>
    </row>
    <row r="1168" spans="1:14" x14ac:dyDescent="0.25">
      <c r="A1168" s="29" t="s">
        <v>158</v>
      </c>
      <c r="B1168" s="29" t="s">
        <v>347</v>
      </c>
      <c r="C1168" s="37">
        <f t="shared" si="42"/>
        <v>201.30416645791888</v>
      </c>
      <c r="D1168" s="26" t="s">
        <v>402</v>
      </c>
      <c r="E1168" s="26"/>
      <c r="F1168" s="26"/>
      <c r="G1168" s="26"/>
      <c r="H1168" s="26"/>
      <c r="I1168" s="26"/>
      <c r="J1168" s="26"/>
      <c r="K1168" s="26"/>
      <c r="L1168" s="26"/>
      <c r="M1168" s="26"/>
      <c r="N1168" s="26"/>
    </row>
    <row r="1169" spans="1:14" x14ac:dyDescent="0.25">
      <c r="A1169" s="29" t="s">
        <v>115</v>
      </c>
      <c r="B1169" s="29" t="s">
        <v>347</v>
      </c>
      <c r="C1169" s="37">
        <f t="shared" si="42"/>
        <v>133.804</v>
      </c>
      <c r="D1169" s="26" t="s">
        <v>402</v>
      </c>
      <c r="E1169" s="26"/>
      <c r="F1169" s="26"/>
      <c r="G1169" s="26"/>
      <c r="H1169" s="26"/>
      <c r="I1169" s="26"/>
      <c r="J1169" s="26"/>
      <c r="K1169" s="26"/>
      <c r="L1169" s="26"/>
      <c r="M1169" s="26"/>
      <c r="N1169" s="26"/>
    </row>
    <row r="1170" spans="1:14" s="26" customFormat="1" x14ac:dyDescent="0.25">
      <c r="A1170" s="53" t="s">
        <v>185</v>
      </c>
      <c r="B1170" s="53" t="s">
        <v>410</v>
      </c>
      <c r="C1170" s="37">
        <f t="shared" ref="C1170:C1171" si="43">L972/1000</f>
        <v>2371.4793898493417</v>
      </c>
      <c r="D1170" s="26" t="s">
        <v>402</v>
      </c>
    </row>
    <row r="1171" spans="1:14" x14ac:dyDescent="0.25">
      <c r="A1171" s="53" t="s">
        <v>46</v>
      </c>
      <c r="B1171" s="53" t="s">
        <v>277</v>
      </c>
      <c r="C1171" s="37">
        <f t="shared" si="43"/>
        <v>720</v>
      </c>
      <c r="D1171" s="26" t="s">
        <v>402</v>
      </c>
    </row>
    <row r="1172" spans="1:14" x14ac:dyDescent="0.25">
      <c r="A1172" s="26"/>
      <c r="B1172" s="26"/>
      <c r="C1172" s="37"/>
    </row>
    <row r="1173" spans="1:14" x14ac:dyDescent="0.25">
      <c r="A1173" s="26"/>
      <c r="B1173" s="26"/>
      <c r="C1173" s="37"/>
    </row>
    <row r="1174" spans="1:14" x14ac:dyDescent="0.25">
      <c r="A1174" s="26"/>
      <c r="B1174" s="26"/>
      <c r="C1174" s="37"/>
    </row>
    <row r="1175" spans="1:14" x14ac:dyDescent="0.25">
      <c r="A1175" s="26"/>
      <c r="B1175" s="26"/>
      <c r="C1175" s="37"/>
    </row>
    <row r="1176" spans="1:14" x14ac:dyDescent="0.25">
      <c r="A1176" s="26"/>
      <c r="B1176" s="26"/>
      <c r="C1176" s="37"/>
    </row>
    <row r="1177" spans="1:14" x14ac:dyDescent="0.25">
      <c r="A1177" s="26"/>
      <c r="B1177" s="26"/>
      <c r="C1177" s="37"/>
    </row>
    <row r="1178" spans="1:14" x14ac:dyDescent="0.25">
      <c r="A1178" s="26"/>
      <c r="B1178" s="26"/>
      <c r="C1178" s="37"/>
    </row>
    <row r="1179" spans="1:14" x14ac:dyDescent="0.25">
      <c r="A1179" s="26"/>
      <c r="B1179" s="26"/>
      <c r="C1179" s="37"/>
    </row>
    <row r="1180" spans="1:14" x14ac:dyDescent="0.25">
      <c r="A1180" s="26"/>
      <c r="B1180" s="26"/>
      <c r="C1180" s="37"/>
    </row>
    <row r="1181" spans="1:14" x14ac:dyDescent="0.25">
      <c r="A1181" s="26"/>
      <c r="B1181" s="26"/>
      <c r="C1181" s="37"/>
    </row>
    <row r="1182" spans="1:14" x14ac:dyDescent="0.25">
      <c r="A1182" s="26"/>
      <c r="B1182" s="26"/>
      <c r="C1182" s="37"/>
    </row>
    <row r="1183" spans="1:14" x14ac:dyDescent="0.25">
      <c r="A1183" s="26"/>
      <c r="B1183" s="26"/>
      <c r="C1183" s="37"/>
    </row>
    <row r="1184" spans="1:14" x14ac:dyDescent="0.25">
      <c r="A1184" s="26"/>
      <c r="B1184" s="26"/>
      <c r="C1184" s="37"/>
    </row>
    <row r="1185" spans="1:3" x14ac:dyDescent="0.25">
      <c r="A1185" s="26"/>
      <c r="B1185" s="26"/>
      <c r="C1185" s="37"/>
    </row>
    <row r="1186" spans="1:3" x14ac:dyDescent="0.25">
      <c r="A1186" s="26"/>
      <c r="B1186" s="26"/>
      <c r="C1186" s="37"/>
    </row>
    <row r="1187" spans="1:3" x14ac:dyDescent="0.25">
      <c r="A1187" s="26"/>
      <c r="B1187" s="26"/>
      <c r="C1187" s="37"/>
    </row>
    <row r="1188" spans="1:3" x14ac:dyDescent="0.25">
      <c r="A1188" s="26"/>
      <c r="B1188" s="26"/>
      <c r="C1188" s="37"/>
    </row>
    <row r="1189" spans="1:3" x14ac:dyDescent="0.25">
      <c r="A1189" s="26"/>
      <c r="B1189" s="26"/>
      <c r="C1189" s="37"/>
    </row>
    <row r="1190" spans="1:3" x14ac:dyDescent="0.25">
      <c r="A1190" s="26"/>
      <c r="B1190" s="26"/>
      <c r="C1190" s="37"/>
    </row>
    <row r="1191" spans="1:3" x14ac:dyDescent="0.25">
      <c r="A1191" s="26"/>
      <c r="B1191" s="26"/>
      <c r="C1191" s="37"/>
    </row>
    <row r="1192" spans="1:3" x14ac:dyDescent="0.25">
      <c r="A1192" s="26"/>
      <c r="B1192" s="26"/>
      <c r="C1192" s="37"/>
    </row>
    <row r="1193" spans="1:3" x14ac:dyDescent="0.25">
      <c r="A1193" s="26"/>
      <c r="B1193" s="26"/>
      <c r="C1193" s="37"/>
    </row>
    <row r="1194" spans="1:3" x14ac:dyDescent="0.25">
      <c r="A1194" s="26"/>
      <c r="B1194" s="26"/>
      <c r="C1194" s="37"/>
    </row>
    <row r="1195" spans="1:3" x14ac:dyDescent="0.25">
      <c r="A1195" s="26"/>
      <c r="B1195" s="26"/>
      <c r="C1195" s="37"/>
    </row>
    <row r="1196" spans="1:3" x14ac:dyDescent="0.25">
      <c r="A1196" s="26"/>
      <c r="B1196" s="26"/>
      <c r="C1196" s="37"/>
    </row>
    <row r="1197" spans="1:3" x14ac:dyDescent="0.25">
      <c r="A1197" s="26"/>
      <c r="B1197" s="26"/>
      <c r="C1197" s="37"/>
    </row>
    <row r="1198" spans="1:3" x14ac:dyDescent="0.25">
      <c r="A1198" s="26"/>
      <c r="B1198" s="26"/>
      <c r="C1198" s="37"/>
    </row>
    <row r="1199" spans="1:3" x14ac:dyDescent="0.25">
      <c r="A1199" s="26"/>
      <c r="B1199" s="26"/>
      <c r="C1199" s="37"/>
    </row>
    <row r="1200" spans="1:3" x14ac:dyDescent="0.25">
      <c r="A1200" s="26"/>
      <c r="B1200" s="26"/>
      <c r="C1200" s="37"/>
    </row>
    <row r="1201" spans="1:3" x14ac:dyDescent="0.25">
      <c r="A1201" s="26"/>
      <c r="B1201" s="26"/>
      <c r="C1201" s="37"/>
    </row>
    <row r="1202" spans="1:3" x14ac:dyDescent="0.25">
      <c r="A1202" s="26"/>
      <c r="B1202" s="26"/>
      <c r="C1202" s="37"/>
    </row>
    <row r="1203" spans="1:3" x14ac:dyDescent="0.25">
      <c r="A1203" s="26"/>
      <c r="B1203" s="26"/>
      <c r="C1203" s="37"/>
    </row>
    <row r="1204" spans="1:3" x14ac:dyDescent="0.25">
      <c r="A1204" s="26"/>
      <c r="B1204" s="26"/>
      <c r="C1204" s="37"/>
    </row>
    <row r="1205" spans="1:3" x14ac:dyDescent="0.25">
      <c r="A1205" s="26"/>
      <c r="B1205" s="26"/>
      <c r="C1205" s="37"/>
    </row>
    <row r="1206" spans="1:3" x14ac:dyDescent="0.25">
      <c r="A1206" s="26"/>
      <c r="B1206" s="26"/>
      <c r="C1206" s="37"/>
    </row>
    <row r="1207" spans="1:3" x14ac:dyDescent="0.25">
      <c r="A1207" s="26"/>
      <c r="B1207" s="26"/>
      <c r="C1207" s="37"/>
    </row>
    <row r="1208" spans="1:3" x14ac:dyDescent="0.25">
      <c r="A1208" s="26"/>
      <c r="B1208" s="26"/>
      <c r="C1208" s="37"/>
    </row>
    <row r="1209" spans="1:3" x14ac:dyDescent="0.25">
      <c r="A1209" s="26"/>
      <c r="B1209" s="26"/>
      <c r="C1209" s="37"/>
    </row>
    <row r="1210" spans="1:3" x14ac:dyDescent="0.25">
      <c r="A1210" s="26"/>
      <c r="B1210" s="26"/>
      <c r="C1210" s="37"/>
    </row>
    <row r="1211" spans="1:3" x14ac:dyDescent="0.25">
      <c r="A1211" s="26"/>
      <c r="B1211" s="26"/>
      <c r="C1211" s="37"/>
    </row>
    <row r="1212" spans="1:3" x14ac:dyDescent="0.25">
      <c r="A1212" s="26"/>
      <c r="B1212" s="26"/>
      <c r="C1212" s="37"/>
    </row>
    <row r="1213" spans="1:3" x14ac:dyDescent="0.25">
      <c r="A1213" s="26"/>
      <c r="B1213" s="26"/>
      <c r="C1213" s="37"/>
    </row>
    <row r="1214" spans="1:3" x14ac:dyDescent="0.25">
      <c r="A1214" s="26"/>
      <c r="B1214" s="26"/>
      <c r="C1214" s="37"/>
    </row>
    <row r="1215" spans="1:3" x14ac:dyDescent="0.25">
      <c r="A1215" s="26"/>
      <c r="B1215" s="26"/>
      <c r="C1215" s="37"/>
    </row>
    <row r="1216" spans="1:3" x14ac:dyDescent="0.25">
      <c r="A1216" s="26"/>
      <c r="B1216" s="26"/>
      <c r="C1216" s="37"/>
    </row>
    <row r="1217" spans="1:3" x14ac:dyDescent="0.25">
      <c r="A1217" s="26"/>
      <c r="B1217" s="26"/>
      <c r="C1217" s="37"/>
    </row>
    <row r="1218" spans="1:3" x14ac:dyDescent="0.25">
      <c r="A1218" s="26"/>
      <c r="B1218" s="26"/>
      <c r="C1218" s="37"/>
    </row>
    <row r="1219" spans="1:3" x14ac:dyDescent="0.25">
      <c r="A1219" s="26"/>
      <c r="B1219" s="26"/>
      <c r="C1219" s="37"/>
    </row>
    <row r="1220" spans="1:3" x14ac:dyDescent="0.25">
      <c r="A1220" s="26"/>
      <c r="B1220" s="26"/>
      <c r="C1220" s="37"/>
    </row>
    <row r="1221" spans="1:3" x14ac:dyDescent="0.25">
      <c r="A1221" s="26"/>
      <c r="B1221" s="26"/>
      <c r="C1221" s="37"/>
    </row>
    <row r="1222" spans="1:3" x14ac:dyDescent="0.25">
      <c r="A1222" s="26"/>
      <c r="B1222" s="26"/>
      <c r="C1222" s="37"/>
    </row>
    <row r="1223" spans="1:3" x14ac:dyDescent="0.25">
      <c r="A1223" s="26"/>
      <c r="B1223" s="26"/>
      <c r="C1223" s="37"/>
    </row>
    <row r="1224" spans="1:3" x14ac:dyDescent="0.25">
      <c r="A1224" s="26"/>
      <c r="B1224" s="26"/>
      <c r="C1224" s="37"/>
    </row>
    <row r="1225" spans="1:3" x14ac:dyDescent="0.25">
      <c r="A1225" s="26"/>
      <c r="B1225" s="26"/>
      <c r="C1225" s="37"/>
    </row>
    <row r="1226" spans="1:3" x14ac:dyDescent="0.25">
      <c r="A1226" s="26"/>
      <c r="B1226" s="26"/>
      <c r="C1226" s="37"/>
    </row>
    <row r="1227" spans="1:3" x14ac:dyDescent="0.25">
      <c r="A1227" s="26"/>
      <c r="B1227" s="26"/>
      <c r="C1227" s="37"/>
    </row>
    <row r="1228" spans="1:3" x14ac:dyDescent="0.25">
      <c r="A1228" s="26"/>
      <c r="B1228" s="26"/>
      <c r="C1228" s="37"/>
    </row>
    <row r="1229" spans="1:3" x14ac:dyDescent="0.25">
      <c r="A1229" s="26"/>
      <c r="B1229" s="26"/>
      <c r="C1229" s="37"/>
    </row>
    <row r="1230" spans="1:3" x14ac:dyDescent="0.25">
      <c r="A1230" s="26"/>
      <c r="B1230" s="26"/>
      <c r="C1230" s="37"/>
    </row>
    <row r="1231" spans="1:3" x14ac:dyDescent="0.25">
      <c r="A1231" s="26"/>
      <c r="B1231" s="26"/>
      <c r="C1231" s="37"/>
    </row>
    <row r="1232" spans="1:3" x14ac:dyDescent="0.25">
      <c r="A1232" s="26"/>
      <c r="B1232" s="26"/>
      <c r="C1232" s="37"/>
    </row>
    <row r="1233" spans="1:3" x14ac:dyDescent="0.25">
      <c r="A1233" s="26"/>
      <c r="B1233" s="26"/>
      <c r="C1233" s="37"/>
    </row>
    <row r="1234" spans="1:3" x14ac:dyDescent="0.25">
      <c r="A1234" s="26"/>
      <c r="B1234" s="26"/>
      <c r="C1234" s="37"/>
    </row>
    <row r="1235" spans="1:3" x14ac:dyDescent="0.25">
      <c r="A1235" s="26"/>
      <c r="B1235" s="26"/>
      <c r="C1235" s="37"/>
    </row>
    <row r="1236" spans="1:3" x14ac:dyDescent="0.25">
      <c r="A1236" s="26"/>
      <c r="B1236" s="26"/>
      <c r="C1236" s="37"/>
    </row>
    <row r="1237" spans="1:3" x14ac:dyDescent="0.25">
      <c r="A1237" s="26"/>
      <c r="B1237" s="26"/>
      <c r="C1237" s="37"/>
    </row>
    <row r="1238" spans="1:3" x14ac:dyDescent="0.25">
      <c r="A1238" s="26"/>
      <c r="B1238" s="26"/>
      <c r="C1238" s="37"/>
    </row>
    <row r="1239" spans="1:3" x14ac:dyDescent="0.25">
      <c r="A1239" s="26"/>
      <c r="B1239" s="26"/>
      <c r="C1239" s="37"/>
    </row>
    <row r="1240" spans="1:3" x14ac:dyDescent="0.25">
      <c r="A1240" s="26"/>
      <c r="B1240" s="26"/>
      <c r="C1240" s="37"/>
    </row>
    <row r="1241" spans="1:3" x14ac:dyDescent="0.25">
      <c r="A1241" s="26"/>
      <c r="B1241" s="26"/>
      <c r="C1241" s="37"/>
    </row>
    <row r="1242" spans="1:3" x14ac:dyDescent="0.25">
      <c r="A1242" s="26"/>
      <c r="B1242" s="26"/>
      <c r="C1242" s="37"/>
    </row>
    <row r="1243" spans="1:3" x14ac:dyDescent="0.25">
      <c r="A1243" s="26"/>
      <c r="B1243" s="26"/>
      <c r="C1243" s="37"/>
    </row>
    <row r="1244" spans="1:3" x14ac:dyDescent="0.25">
      <c r="A1244" s="26"/>
      <c r="B1244" s="26"/>
      <c r="C1244" s="37"/>
    </row>
    <row r="1245" spans="1:3" x14ac:dyDescent="0.25">
      <c r="A1245" s="26"/>
      <c r="B1245" s="26"/>
      <c r="C1245" s="37"/>
    </row>
    <row r="1246" spans="1:3" x14ac:dyDescent="0.25">
      <c r="A1246" s="26"/>
      <c r="B1246" s="26"/>
      <c r="C1246" s="37"/>
    </row>
    <row r="1247" spans="1:3" x14ac:dyDescent="0.25">
      <c r="A1247" s="26"/>
      <c r="B1247" s="26"/>
      <c r="C1247" s="37"/>
    </row>
    <row r="1248" spans="1:3" x14ac:dyDescent="0.25">
      <c r="A1248" s="26"/>
      <c r="B1248" s="26"/>
      <c r="C1248" s="37"/>
    </row>
    <row r="1249" spans="1:3" x14ac:dyDescent="0.25">
      <c r="A1249" s="26"/>
      <c r="B1249" s="26"/>
      <c r="C1249" s="37"/>
    </row>
    <row r="1250" spans="1:3" x14ac:dyDescent="0.25">
      <c r="A1250" s="26"/>
      <c r="B1250" s="26"/>
      <c r="C1250" s="37"/>
    </row>
    <row r="1251" spans="1:3" x14ac:dyDescent="0.25">
      <c r="A1251" s="26"/>
      <c r="B1251" s="26"/>
      <c r="C1251" s="37"/>
    </row>
    <row r="1252" spans="1:3" x14ac:dyDescent="0.25">
      <c r="A1252" s="26"/>
      <c r="B1252" s="26"/>
      <c r="C1252" s="37"/>
    </row>
    <row r="1253" spans="1:3" x14ac:dyDescent="0.25">
      <c r="A1253" s="26"/>
      <c r="B1253" s="26"/>
      <c r="C1253" s="37"/>
    </row>
    <row r="1254" spans="1:3" x14ac:dyDescent="0.25">
      <c r="A1254" s="26"/>
      <c r="B1254" s="26"/>
      <c r="C1254" s="37"/>
    </row>
    <row r="1255" spans="1:3" x14ac:dyDescent="0.25">
      <c r="A1255" s="26"/>
      <c r="B1255" s="26"/>
      <c r="C1255" s="37"/>
    </row>
    <row r="1256" spans="1:3" x14ac:dyDescent="0.25">
      <c r="A1256" s="26"/>
      <c r="B1256" s="26"/>
      <c r="C1256" s="37"/>
    </row>
    <row r="1257" spans="1:3" x14ac:dyDescent="0.25">
      <c r="A1257" s="26"/>
      <c r="B1257" s="26"/>
      <c r="C1257" s="37"/>
    </row>
    <row r="1258" spans="1:3" x14ac:dyDescent="0.25">
      <c r="A1258" s="26"/>
      <c r="B1258" s="26"/>
      <c r="C1258" s="37"/>
    </row>
    <row r="1259" spans="1:3" x14ac:dyDescent="0.25">
      <c r="A1259" s="26"/>
      <c r="B1259" s="26"/>
      <c r="C1259" s="37"/>
    </row>
    <row r="1260" spans="1:3" x14ac:dyDescent="0.25">
      <c r="A1260" s="26"/>
      <c r="B1260" s="26"/>
      <c r="C1260" s="37"/>
    </row>
    <row r="1261" spans="1:3" x14ac:dyDescent="0.25">
      <c r="A1261" s="26"/>
      <c r="B1261" s="26"/>
      <c r="C1261" s="37"/>
    </row>
    <row r="1262" spans="1:3" x14ac:dyDescent="0.25">
      <c r="A1262" s="26"/>
      <c r="B1262" s="26"/>
      <c r="C1262" s="37"/>
    </row>
    <row r="1263" spans="1:3" x14ac:dyDescent="0.25">
      <c r="A1263" s="26"/>
      <c r="B1263" s="26"/>
      <c r="C1263" s="37"/>
    </row>
    <row r="1264" spans="1:3" x14ac:dyDescent="0.25">
      <c r="A1264" s="26"/>
      <c r="B1264" s="26"/>
      <c r="C1264" s="37"/>
    </row>
    <row r="1265" spans="1:3" x14ac:dyDescent="0.25">
      <c r="A1265" s="26"/>
      <c r="B1265" s="26"/>
      <c r="C1265" s="37"/>
    </row>
    <row r="1266" spans="1:3" x14ac:dyDescent="0.25">
      <c r="A1266" s="26"/>
      <c r="B1266" s="26"/>
      <c r="C1266" s="37"/>
    </row>
    <row r="1267" spans="1:3" x14ac:dyDescent="0.25">
      <c r="A1267" s="26"/>
      <c r="B1267" s="26"/>
      <c r="C1267" s="37"/>
    </row>
    <row r="1268" spans="1:3" x14ac:dyDescent="0.25">
      <c r="A1268" s="26"/>
      <c r="B1268" s="26"/>
      <c r="C1268" s="37"/>
    </row>
    <row r="1269" spans="1:3" x14ac:dyDescent="0.25">
      <c r="A1269" s="26"/>
      <c r="B1269" s="26"/>
      <c r="C1269" s="37"/>
    </row>
    <row r="1270" spans="1:3" x14ac:dyDescent="0.25">
      <c r="A1270" s="26"/>
      <c r="B1270" s="26"/>
      <c r="C1270" s="37"/>
    </row>
    <row r="1271" spans="1:3" x14ac:dyDescent="0.25">
      <c r="A1271" s="26"/>
      <c r="B1271" s="26"/>
      <c r="C1271" s="37"/>
    </row>
    <row r="1272" spans="1:3" x14ac:dyDescent="0.25">
      <c r="A1272" s="26"/>
      <c r="B1272" s="26"/>
      <c r="C1272" s="37"/>
    </row>
    <row r="1273" spans="1:3" x14ac:dyDescent="0.25">
      <c r="A1273" s="26"/>
      <c r="B1273" s="26"/>
      <c r="C1273" s="37"/>
    </row>
    <row r="1274" spans="1:3" x14ac:dyDescent="0.25">
      <c r="A1274" s="26"/>
      <c r="B1274" s="26"/>
      <c r="C1274" s="37"/>
    </row>
    <row r="1275" spans="1:3" x14ac:dyDescent="0.25">
      <c r="A1275" s="26"/>
      <c r="B1275" s="26"/>
      <c r="C1275" s="37"/>
    </row>
    <row r="1276" spans="1:3" x14ac:dyDescent="0.25">
      <c r="A1276" s="26"/>
      <c r="B1276" s="26"/>
      <c r="C1276" s="37"/>
    </row>
    <row r="1277" spans="1:3" x14ac:dyDescent="0.25">
      <c r="A1277" s="26"/>
      <c r="B1277" s="26"/>
      <c r="C1277" s="37"/>
    </row>
    <row r="1278" spans="1:3" x14ac:dyDescent="0.25">
      <c r="A1278" s="26"/>
      <c r="B1278" s="26"/>
      <c r="C1278" s="37"/>
    </row>
    <row r="1279" spans="1:3" x14ac:dyDescent="0.25">
      <c r="A1279" s="26"/>
      <c r="B1279" s="26"/>
      <c r="C1279" s="37"/>
    </row>
    <row r="1280" spans="1:3" x14ac:dyDescent="0.25">
      <c r="A1280" s="26"/>
      <c r="B1280" s="26"/>
      <c r="C1280" s="37"/>
    </row>
    <row r="1281" spans="1:3" x14ac:dyDescent="0.25">
      <c r="A1281" s="26"/>
      <c r="B1281" s="26"/>
      <c r="C1281" s="37"/>
    </row>
    <row r="1282" spans="1:3" x14ac:dyDescent="0.25">
      <c r="A1282" s="26"/>
      <c r="B1282" s="26"/>
      <c r="C1282" s="37"/>
    </row>
    <row r="1283" spans="1:3" x14ac:dyDescent="0.25">
      <c r="A1283" s="26"/>
      <c r="B1283" s="26"/>
      <c r="C1283" s="37"/>
    </row>
    <row r="1284" spans="1:3" x14ac:dyDescent="0.25">
      <c r="A1284" s="26"/>
      <c r="B1284" s="26"/>
      <c r="C1284" s="37"/>
    </row>
    <row r="1285" spans="1:3" x14ac:dyDescent="0.25">
      <c r="A1285" s="26"/>
      <c r="B1285" s="26"/>
      <c r="C1285" s="37"/>
    </row>
    <row r="1286" spans="1:3" x14ac:dyDescent="0.25">
      <c r="A1286" s="26"/>
      <c r="B1286" s="26"/>
      <c r="C1286" s="37"/>
    </row>
    <row r="1287" spans="1:3" x14ac:dyDescent="0.25">
      <c r="A1287" s="26"/>
      <c r="B1287" s="26"/>
      <c r="C1287" s="37"/>
    </row>
    <row r="1288" spans="1:3" x14ac:dyDescent="0.25">
      <c r="A1288" s="26"/>
      <c r="B1288" s="26"/>
      <c r="C1288" s="37"/>
    </row>
    <row r="1289" spans="1:3" x14ac:dyDescent="0.25">
      <c r="A1289" s="26"/>
      <c r="B1289" s="26"/>
      <c r="C1289" s="37"/>
    </row>
    <row r="1290" spans="1:3" x14ac:dyDescent="0.25">
      <c r="A1290" s="26"/>
      <c r="B1290" s="26"/>
      <c r="C1290" s="37"/>
    </row>
    <row r="1291" spans="1:3" x14ac:dyDescent="0.25">
      <c r="A1291" s="26"/>
      <c r="B1291" s="26"/>
      <c r="C1291" s="37"/>
    </row>
    <row r="1292" spans="1:3" x14ac:dyDescent="0.25">
      <c r="A1292" s="26"/>
      <c r="B1292" s="26"/>
      <c r="C1292" s="37"/>
    </row>
    <row r="1293" spans="1:3" x14ac:dyDescent="0.25">
      <c r="A1293" s="26"/>
      <c r="B1293" s="26"/>
      <c r="C1293" s="37"/>
    </row>
    <row r="1294" spans="1:3" x14ac:dyDescent="0.25">
      <c r="A1294" s="26"/>
      <c r="B1294" s="26"/>
      <c r="C1294" s="37"/>
    </row>
    <row r="1295" spans="1:3" x14ac:dyDescent="0.25">
      <c r="A1295" s="26"/>
      <c r="B1295" s="26"/>
      <c r="C1295" s="37"/>
    </row>
    <row r="1296" spans="1:3" x14ac:dyDescent="0.25">
      <c r="A1296" s="26"/>
      <c r="B1296" s="26"/>
      <c r="C1296" s="37"/>
    </row>
    <row r="1297" spans="1:3" x14ac:dyDescent="0.25">
      <c r="A1297" s="26"/>
      <c r="B1297" s="26"/>
      <c r="C1297" s="37"/>
    </row>
    <row r="1298" spans="1:3" x14ac:dyDescent="0.25">
      <c r="A1298" s="26"/>
      <c r="B1298" s="26"/>
      <c r="C1298" s="37"/>
    </row>
    <row r="1299" spans="1:3" x14ac:dyDescent="0.25">
      <c r="A1299" s="26"/>
      <c r="B1299" s="26"/>
      <c r="C1299" s="37"/>
    </row>
    <row r="1300" spans="1:3" x14ac:dyDescent="0.25">
      <c r="A1300" s="26"/>
      <c r="B1300" s="26"/>
      <c r="C1300" s="37"/>
    </row>
    <row r="1301" spans="1:3" x14ac:dyDescent="0.25">
      <c r="A1301" s="26"/>
      <c r="B1301" s="26"/>
      <c r="C1301" s="37"/>
    </row>
    <row r="1302" spans="1:3" x14ac:dyDescent="0.25">
      <c r="A1302" s="26"/>
      <c r="B1302" s="26"/>
      <c r="C1302" s="37"/>
    </row>
    <row r="1303" spans="1:3" x14ac:dyDescent="0.25">
      <c r="A1303" s="26"/>
      <c r="B1303" s="26"/>
      <c r="C1303" s="37"/>
    </row>
    <row r="1304" spans="1:3" x14ac:dyDescent="0.25">
      <c r="A1304" s="26"/>
      <c r="B1304" s="26"/>
      <c r="C1304" s="37"/>
    </row>
    <row r="1305" spans="1:3" x14ac:dyDescent="0.25">
      <c r="A1305" s="26"/>
      <c r="B1305" s="26"/>
      <c r="C1305" s="37"/>
    </row>
    <row r="1306" spans="1:3" x14ac:dyDescent="0.25">
      <c r="A1306" s="26"/>
      <c r="B1306" s="26"/>
      <c r="C1306" s="37"/>
    </row>
    <row r="1307" spans="1:3" x14ac:dyDescent="0.25">
      <c r="A1307" s="26"/>
      <c r="B1307" s="26"/>
      <c r="C1307" s="37"/>
    </row>
    <row r="1308" spans="1:3" x14ac:dyDescent="0.25">
      <c r="A1308" s="26"/>
      <c r="B1308" s="26"/>
      <c r="C1308" s="37"/>
    </row>
    <row r="1309" spans="1:3" x14ac:dyDescent="0.25">
      <c r="A1309" s="26"/>
      <c r="B1309" s="26"/>
      <c r="C1309" s="37"/>
    </row>
    <row r="1310" spans="1:3" x14ac:dyDescent="0.25">
      <c r="A1310" s="26"/>
      <c r="B1310" s="26"/>
      <c r="C1310" s="37"/>
    </row>
    <row r="1311" spans="1:3" x14ac:dyDescent="0.25">
      <c r="A1311" s="26"/>
      <c r="B1311" s="26"/>
      <c r="C1311" s="37"/>
    </row>
    <row r="1312" spans="1:3" x14ac:dyDescent="0.25">
      <c r="A1312" s="26"/>
      <c r="B1312" s="26"/>
      <c r="C1312" s="37"/>
    </row>
    <row r="1313" spans="1:3" x14ac:dyDescent="0.25">
      <c r="A1313" s="26"/>
      <c r="B1313" s="26"/>
      <c r="C1313" s="37"/>
    </row>
    <row r="1314" spans="1:3" x14ac:dyDescent="0.25">
      <c r="A1314" s="26"/>
      <c r="B1314" s="26"/>
      <c r="C1314" s="37"/>
    </row>
    <row r="1315" spans="1:3" x14ac:dyDescent="0.25">
      <c r="A1315" s="26"/>
      <c r="B1315" s="26"/>
      <c r="C1315" s="37"/>
    </row>
    <row r="1316" spans="1:3" x14ac:dyDescent="0.25">
      <c r="A1316" s="26"/>
      <c r="B1316" s="26"/>
      <c r="C1316" s="37"/>
    </row>
    <row r="1317" spans="1:3" x14ac:dyDescent="0.25">
      <c r="A1317" s="26"/>
      <c r="B1317" s="26"/>
      <c r="C1317" s="37"/>
    </row>
    <row r="1318" spans="1:3" x14ac:dyDescent="0.25">
      <c r="A1318" s="26"/>
      <c r="B1318" s="26"/>
      <c r="C1318" s="37"/>
    </row>
    <row r="1319" spans="1:3" x14ac:dyDescent="0.25">
      <c r="A1319" s="26"/>
      <c r="B1319" s="26"/>
      <c r="C1319" s="37"/>
    </row>
    <row r="1320" spans="1:3" x14ac:dyDescent="0.25">
      <c r="A1320" s="26"/>
      <c r="B1320" s="26"/>
      <c r="C1320" s="37"/>
    </row>
    <row r="1321" spans="1:3" x14ac:dyDescent="0.25">
      <c r="A1321" s="26"/>
      <c r="B1321" s="26"/>
      <c r="C1321" s="37"/>
    </row>
    <row r="1322" spans="1:3" x14ac:dyDescent="0.25">
      <c r="A1322" s="26"/>
      <c r="B1322" s="26"/>
      <c r="C1322" s="37"/>
    </row>
    <row r="1323" spans="1:3" x14ac:dyDescent="0.25">
      <c r="A1323" s="26"/>
      <c r="B1323" s="26"/>
      <c r="C1323" s="37"/>
    </row>
    <row r="1324" spans="1:3" x14ac:dyDescent="0.25">
      <c r="A1324" s="26"/>
      <c r="B1324" s="26"/>
      <c r="C1324" s="37"/>
    </row>
    <row r="1325" spans="1:3" x14ac:dyDescent="0.25">
      <c r="A1325" s="26"/>
      <c r="B1325" s="26"/>
      <c r="C1325" s="37"/>
    </row>
    <row r="1326" spans="1:3" x14ac:dyDescent="0.25">
      <c r="A1326" s="26"/>
      <c r="B1326" s="26"/>
      <c r="C1326" s="37"/>
    </row>
    <row r="1327" spans="1:3" x14ac:dyDescent="0.25">
      <c r="A1327" s="26"/>
      <c r="B1327" s="26"/>
      <c r="C1327" s="37"/>
    </row>
    <row r="1328" spans="1:3" x14ac:dyDescent="0.25">
      <c r="A1328" s="26"/>
      <c r="B1328" s="26"/>
      <c r="C1328" s="37"/>
    </row>
    <row r="1329" spans="1:3" x14ac:dyDescent="0.25">
      <c r="A1329" s="26"/>
      <c r="B1329" s="26"/>
      <c r="C1329" s="37"/>
    </row>
    <row r="1330" spans="1:3" x14ac:dyDescent="0.25">
      <c r="A1330" s="26"/>
      <c r="B1330" s="26"/>
      <c r="C1330" s="37"/>
    </row>
    <row r="1331" spans="1:3" x14ac:dyDescent="0.25">
      <c r="A1331" s="26"/>
      <c r="B1331" s="26"/>
      <c r="C1331" s="37"/>
    </row>
    <row r="1332" spans="1:3" x14ac:dyDescent="0.25">
      <c r="A1332" s="26"/>
      <c r="B1332" s="26"/>
      <c r="C1332" s="37"/>
    </row>
    <row r="1333" spans="1:3" x14ac:dyDescent="0.25">
      <c r="A1333" s="26"/>
      <c r="B1333" s="26"/>
      <c r="C1333" s="37"/>
    </row>
    <row r="1334" spans="1:3" x14ac:dyDescent="0.25">
      <c r="A1334" s="26"/>
      <c r="B1334" s="26"/>
      <c r="C1334" s="37"/>
    </row>
    <row r="1335" spans="1:3" x14ac:dyDescent="0.25">
      <c r="A1335" s="26"/>
      <c r="B1335" s="26"/>
      <c r="C1335" s="37"/>
    </row>
    <row r="1336" spans="1:3" x14ac:dyDescent="0.25">
      <c r="A1336" s="26"/>
      <c r="B1336" s="26"/>
      <c r="C1336" s="37"/>
    </row>
    <row r="1337" spans="1:3" x14ac:dyDescent="0.25">
      <c r="A1337" s="26"/>
      <c r="B1337" s="26"/>
      <c r="C1337" s="37"/>
    </row>
    <row r="1338" spans="1:3" x14ac:dyDescent="0.25">
      <c r="A1338" s="26"/>
      <c r="B1338" s="26"/>
      <c r="C1338" s="37"/>
    </row>
    <row r="1339" spans="1:3" x14ac:dyDescent="0.25">
      <c r="A1339" s="26"/>
      <c r="B1339" s="26"/>
      <c r="C1339" s="37"/>
    </row>
    <row r="1340" spans="1:3" x14ac:dyDescent="0.25">
      <c r="A1340" s="26"/>
      <c r="B1340" s="26"/>
      <c r="C1340" s="37"/>
    </row>
    <row r="1341" spans="1:3" x14ac:dyDescent="0.25">
      <c r="A1341" s="26"/>
      <c r="B1341" s="26"/>
      <c r="C1341" s="37"/>
    </row>
    <row r="1342" spans="1:3" x14ac:dyDescent="0.25">
      <c r="A1342" s="26"/>
      <c r="B1342" s="26"/>
      <c r="C1342" s="37"/>
    </row>
    <row r="1343" spans="1:3" x14ac:dyDescent="0.25">
      <c r="A1343" s="26"/>
      <c r="B1343" s="26"/>
      <c r="C1343" s="37"/>
    </row>
    <row r="1344" spans="1:3" x14ac:dyDescent="0.25">
      <c r="A1344" s="26"/>
      <c r="B1344" s="26"/>
      <c r="C1344" s="37"/>
    </row>
    <row r="1345" spans="1:3" x14ac:dyDescent="0.25">
      <c r="A1345" s="26"/>
      <c r="B1345" s="26"/>
      <c r="C1345" s="37"/>
    </row>
    <row r="1346" spans="1:3" x14ac:dyDescent="0.25">
      <c r="A1346" s="26"/>
      <c r="B1346" s="26"/>
      <c r="C1346" s="37"/>
    </row>
    <row r="1347" spans="1:3" x14ac:dyDescent="0.25">
      <c r="A1347" s="26"/>
      <c r="B1347" s="26"/>
      <c r="C1347" s="37"/>
    </row>
    <row r="1348" spans="1:3" x14ac:dyDescent="0.25">
      <c r="A1348" s="26"/>
      <c r="B1348" s="26"/>
      <c r="C1348" s="37"/>
    </row>
    <row r="1349" spans="1:3" x14ac:dyDescent="0.25">
      <c r="A1349" s="26"/>
      <c r="B1349" s="26"/>
      <c r="C1349" s="37"/>
    </row>
    <row r="1350" spans="1:3" x14ac:dyDescent="0.25">
      <c r="A1350" s="26"/>
      <c r="B1350" s="26"/>
      <c r="C1350" s="37"/>
    </row>
    <row r="1351" spans="1:3" x14ac:dyDescent="0.25">
      <c r="A1351" s="26"/>
      <c r="B1351" s="26"/>
      <c r="C1351" s="37"/>
    </row>
    <row r="1352" spans="1:3" x14ac:dyDescent="0.25">
      <c r="A1352" s="26"/>
      <c r="B1352" s="26"/>
      <c r="C1352" s="37"/>
    </row>
    <row r="1353" spans="1:3" x14ac:dyDescent="0.25">
      <c r="A1353" s="26"/>
      <c r="B1353" s="26"/>
      <c r="C1353" s="37"/>
    </row>
    <row r="1354" spans="1:3" x14ac:dyDescent="0.25">
      <c r="A1354" s="26"/>
      <c r="B1354" s="26"/>
      <c r="C1354" s="37"/>
    </row>
    <row r="1355" spans="1:3" x14ac:dyDescent="0.25">
      <c r="A1355" s="26"/>
      <c r="B1355" s="26"/>
      <c r="C1355" s="37"/>
    </row>
    <row r="1356" spans="1:3" x14ac:dyDescent="0.25">
      <c r="A1356" s="26"/>
      <c r="B1356" s="26"/>
      <c r="C1356" s="37"/>
    </row>
    <row r="1357" spans="1:3" x14ac:dyDescent="0.25">
      <c r="A1357" s="26"/>
      <c r="B1357" s="26"/>
      <c r="C1357" s="37"/>
    </row>
    <row r="1358" spans="1:3" x14ac:dyDescent="0.25">
      <c r="A1358" s="26"/>
      <c r="B1358" s="26"/>
      <c r="C1358" s="37"/>
    </row>
    <row r="1359" spans="1:3" x14ac:dyDescent="0.25">
      <c r="A1359" s="26"/>
      <c r="B1359" s="26"/>
      <c r="C1359" s="37"/>
    </row>
    <row r="1360" spans="1:3" x14ac:dyDescent="0.25">
      <c r="A1360" s="26"/>
      <c r="B1360" s="26"/>
      <c r="C1360" s="37"/>
    </row>
    <row r="1361" spans="1:3" x14ac:dyDescent="0.25">
      <c r="A1361" s="26"/>
      <c r="B1361" s="26"/>
      <c r="C1361" s="37"/>
    </row>
    <row r="1362" spans="1:3" x14ac:dyDescent="0.25">
      <c r="A1362" s="26"/>
      <c r="B1362" s="26"/>
      <c r="C1362" s="37"/>
    </row>
    <row r="1363" spans="1:3" x14ac:dyDescent="0.25">
      <c r="A1363" s="26"/>
      <c r="B1363" s="26"/>
      <c r="C1363" s="37"/>
    </row>
    <row r="1364" spans="1:3" x14ac:dyDescent="0.25">
      <c r="A1364" s="26"/>
      <c r="B1364" s="26"/>
      <c r="C1364" s="37"/>
    </row>
    <row r="1365" spans="1:3" x14ac:dyDescent="0.25">
      <c r="A1365" s="26"/>
      <c r="B1365" s="26"/>
      <c r="C1365" s="37"/>
    </row>
    <row r="1366" spans="1:3" x14ac:dyDescent="0.25">
      <c r="A1366" s="26"/>
      <c r="B1366" s="26"/>
      <c r="C1366" s="37"/>
    </row>
    <row r="1367" spans="1:3" x14ac:dyDescent="0.25">
      <c r="A1367" s="26"/>
      <c r="B1367" s="26"/>
      <c r="C1367" s="37"/>
    </row>
    <row r="1368" spans="1:3" x14ac:dyDescent="0.25">
      <c r="A1368" s="26"/>
      <c r="B1368" s="26"/>
      <c r="C1368" s="37"/>
    </row>
    <row r="1369" spans="1:3" x14ac:dyDescent="0.25">
      <c r="A1369" s="26"/>
      <c r="B1369" s="26"/>
      <c r="C1369" s="37"/>
    </row>
    <row r="1370" spans="1:3" x14ac:dyDescent="0.25">
      <c r="A1370" s="26"/>
      <c r="B1370" s="26"/>
      <c r="C1370" s="37"/>
    </row>
    <row r="1371" spans="1:3" x14ac:dyDescent="0.25">
      <c r="A1371" s="26"/>
      <c r="B1371" s="26"/>
      <c r="C1371" s="37"/>
    </row>
    <row r="1372" spans="1:3" x14ac:dyDescent="0.25">
      <c r="A1372" s="26"/>
      <c r="B1372" s="26"/>
      <c r="C1372" s="37"/>
    </row>
    <row r="1373" spans="1:3" x14ac:dyDescent="0.25">
      <c r="A1373" s="26"/>
      <c r="B1373" s="26"/>
      <c r="C1373" s="37"/>
    </row>
    <row r="1374" spans="1:3" x14ac:dyDescent="0.25">
      <c r="A1374" s="26"/>
      <c r="B1374" s="26"/>
      <c r="C1374" s="37"/>
    </row>
    <row r="1375" spans="1:3" x14ac:dyDescent="0.25">
      <c r="A1375" s="26"/>
      <c r="B1375" s="26"/>
      <c r="C1375" s="37"/>
    </row>
    <row r="1376" spans="1:3" x14ac:dyDescent="0.25">
      <c r="A1376" s="26"/>
      <c r="B1376" s="26"/>
      <c r="C1376" s="37"/>
    </row>
    <row r="1377" spans="1:3" x14ac:dyDescent="0.25">
      <c r="A1377" s="26"/>
      <c r="B1377" s="26"/>
      <c r="C1377" s="37"/>
    </row>
    <row r="1378" spans="1:3" x14ac:dyDescent="0.25">
      <c r="A1378" s="26"/>
      <c r="B1378" s="26"/>
      <c r="C1378" s="37"/>
    </row>
    <row r="1379" spans="1:3" x14ac:dyDescent="0.25">
      <c r="A1379" s="26"/>
      <c r="B1379" s="26"/>
      <c r="C1379" s="37"/>
    </row>
    <row r="1380" spans="1:3" x14ac:dyDescent="0.25">
      <c r="A1380" s="26"/>
      <c r="B1380" s="26"/>
      <c r="C1380" s="37"/>
    </row>
    <row r="1381" spans="1:3" x14ac:dyDescent="0.25">
      <c r="A1381" s="26"/>
      <c r="B1381" s="26"/>
      <c r="C1381" s="37"/>
    </row>
    <row r="1382" spans="1:3" x14ac:dyDescent="0.25">
      <c r="A1382" s="26"/>
      <c r="B1382" s="26"/>
      <c r="C1382" s="37"/>
    </row>
    <row r="1383" spans="1:3" x14ac:dyDescent="0.25">
      <c r="A1383" s="26"/>
      <c r="B1383" s="26"/>
      <c r="C1383" s="37"/>
    </row>
    <row r="1384" spans="1:3" x14ac:dyDescent="0.25">
      <c r="A1384" s="26"/>
      <c r="B1384" s="26"/>
      <c r="C1384" s="37"/>
    </row>
    <row r="1385" spans="1:3" x14ac:dyDescent="0.25">
      <c r="A1385" s="26"/>
      <c r="B1385" s="26"/>
      <c r="C1385" s="37"/>
    </row>
    <row r="1386" spans="1:3" x14ac:dyDescent="0.25">
      <c r="A1386" s="26"/>
      <c r="B1386" s="26"/>
      <c r="C1386" s="37"/>
    </row>
    <row r="1387" spans="1:3" x14ac:dyDescent="0.25">
      <c r="A1387" s="26"/>
      <c r="B1387" s="26"/>
      <c r="C1387" s="37"/>
    </row>
    <row r="1388" spans="1:3" x14ac:dyDescent="0.25">
      <c r="A1388" s="26"/>
      <c r="B1388" s="26"/>
      <c r="C1388" s="37"/>
    </row>
    <row r="1389" spans="1:3" x14ac:dyDescent="0.25">
      <c r="A1389" s="26"/>
      <c r="B1389" s="26"/>
      <c r="C1389" s="37"/>
    </row>
    <row r="1390" spans="1:3" x14ac:dyDescent="0.25">
      <c r="A1390" s="26"/>
      <c r="B1390" s="26"/>
      <c r="C1390" s="37"/>
    </row>
    <row r="1391" spans="1:3" x14ac:dyDescent="0.25">
      <c r="A1391" s="26"/>
      <c r="B1391" s="26"/>
      <c r="C1391" s="37"/>
    </row>
    <row r="1392" spans="1:3" x14ac:dyDescent="0.25">
      <c r="A1392" s="26"/>
      <c r="B1392" s="26"/>
      <c r="C1392" s="37"/>
    </row>
    <row r="1393" spans="1:3" x14ac:dyDescent="0.25">
      <c r="A1393" s="26"/>
      <c r="B1393" s="26"/>
      <c r="C1393" s="37"/>
    </row>
    <row r="1394" spans="1:3" x14ac:dyDescent="0.25">
      <c r="A1394" s="26"/>
      <c r="B1394" s="26"/>
      <c r="C1394" s="37"/>
    </row>
    <row r="1395" spans="1:3" x14ac:dyDescent="0.25">
      <c r="A1395" s="26"/>
      <c r="B1395" s="26"/>
      <c r="C1395" s="37"/>
    </row>
    <row r="1396" spans="1:3" x14ac:dyDescent="0.25">
      <c r="A1396" s="26"/>
      <c r="B1396" s="26"/>
      <c r="C1396" s="37"/>
    </row>
    <row r="1397" spans="1:3" x14ac:dyDescent="0.25">
      <c r="A1397" s="26"/>
      <c r="B1397" s="26"/>
      <c r="C1397" s="37"/>
    </row>
    <row r="1398" spans="1:3" x14ac:dyDescent="0.25">
      <c r="A1398" s="26"/>
      <c r="B1398" s="26"/>
      <c r="C1398" s="37"/>
    </row>
    <row r="1399" spans="1:3" x14ac:dyDescent="0.25">
      <c r="A1399" s="26"/>
      <c r="B1399" s="26"/>
      <c r="C1399" s="37"/>
    </row>
    <row r="1400" spans="1:3" x14ac:dyDescent="0.25">
      <c r="A1400" s="26"/>
      <c r="B1400" s="26"/>
      <c r="C1400" s="37"/>
    </row>
    <row r="1401" spans="1:3" x14ac:dyDescent="0.25">
      <c r="A1401" s="26"/>
      <c r="B1401" s="26"/>
      <c r="C1401" s="37"/>
    </row>
    <row r="1402" spans="1:3" x14ac:dyDescent="0.25">
      <c r="A1402" s="26"/>
      <c r="B1402" s="26"/>
      <c r="C1402" s="37"/>
    </row>
    <row r="1403" spans="1:3" x14ac:dyDescent="0.25">
      <c r="A1403" s="26"/>
      <c r="B1403" s="26"/>
      <c r="C1403" s="37"/>
    </row>
    <row r="1404" spans="1:3" x14ac:dyDescent="0.25">
      <c r="A1404" s="26"/>
      <c r="B1404" s="26"/>
      <c r="C1404" s="37"/>
    </row>
    <row r="1405" spans="1:3" x14ac:dyDescent="0.25">
      <c r="A1405" s="26"/>
      <c r="B1405" s="26"/>
      <c r="C1405" s="37"/>
    </row>
    <row r="1406" spans="1:3" x14ac:dyDescent="0.25">
      <c r="A1406" s="26"/>
      <c r="B1406" s="26"/>
      <c r="C1406" s="37"/>
    </row>
    <row r="1407" spans="1:3" x14ac:dyDescent="0.25">
      <c r="A1407" s="26"/>
      <c r="B1407" s="26"/>
      <c r="C1407" s="37"/>
    </row>
    <row r="1408" spans="1:3" x14ac:dyDescent="0.25">
      <c r="A1408" s="26"/>
      <c r="B1408" s="26"/>
      <c r="C1408" s="37"/>
    </row>
    <row r="1409" spans="1:3" x14ac:dyDescent="0.25">
      <c r="A1409" s="26"/>
      <c r="B1409" s="26"/>
      <c r="C1409" s="37"/>
    </row>
    <row r="1410" spans="1:3" x14ac:dyDescent="0.25">
      <c r="A1410" s="26"/>
      <c r="B1410" s="26"/>
      <c r="C1410" s="37"/>
    </row>
    <row r="1411" spans="1:3" x14ac:dyDescent="0.25">
      <c r="A1411" s="26"/>
      <c r="B1411" s="26"/>
      <c r="C1411" s="37"/>
    </row>
    <row r="1412" spans="1:3" x14ac:dyDescent="0.25">
      <c r="A1412" s="26"/>
      <c r="B1412" s="26"/>
      <c r="C1412" s="37"/>
    </row>
    <row r="1413" spans="1:3" x14ac:dyDescent="0.25">
      <c r="A1413" s="26"/>
      <c r="B1413" s="26"/>
      <c r="C1413" s="37"/>
    </row>
    <row r="1414" spans="1:3" x14ac:dyDescent="0.25">
      <c r="A1414" s="26"/>
      <c r="B1414" s="26"/>
      <c r="C1414" s="37"/>
    </row>
    <row r="1415" spans="1:3" x14ac:dyDescent="0.25">
      <c r="A1415" s="26"/>
      <c r="B1415" s="26"/>
      <c r="C1415" s="37"/>
    </row>
    <row r="1416" spans="1:3" x14ac:dyDescent="0.25">
      <c r="A1416" s="26"/>
      <c r="B1416" s="26"/>
      <c r="C1416" s="37"/>
    </row>
    <row r="1417" spans="1:3" x14ac:dyDescent="0.25">
      <c r="A1417" s="26"/>
      <c r="B1417" s="26"/>
      <c r="C1417" s="37"/>
    </row>
    <row r="1418" spans="1:3" x14ac:dyDescent="0.25">
      <c r="A1418" s="26"/>
      <c r="B1418" s="26"/>
      <c r="C1418" s="37"/>
    </row>
    <row r="1419" spans="1:3" x14ac:dyDescent="0.25">
      <c r="A1419" s="26"/>
      <c r="B1419" s="26"/>
      <c r="C1419" s="37"/>
    </row>
    <row r="1420" spans="1:3" x14ac:dyDescent="0.25">
      <c r="A1420" s="26"/>
      <c r="B1420" s="26"/>
      <c r="C1420" s="37"/>
    </row>
    <row r="1421" spans="1:3" x14ac:dyDescent="0.25">
      <c r="A1421" s="26"/>
      <c r="B1421" s="26"/>
      <c r="C1421" s="37"/>
    </row>
    <row r="1422" spans="1:3" x14ac:dyDescent="0.25">
      <c r="A1422" s="26"/>
      <c r="B1422" s="26"/>
      <c r="C1422" s="37"/>
    </row>
    <row r="1423" spans="1:3" x14ac:dyDescent="0.25">
      <c r="A1423" s="26"/>
      <c r="B1423" s="26"/>
      <c r="C1423" s="37"/>
    </row>
    <row r="1424" spans="1:3" x14ac:dyDescent="0.25">
      <c r="A1424" s="26"/>
      <c r="B1424" s="26"/>
      <c r="C1424" s="37"/>
    </row>
    <row r="1425" spans="1:3" x14ac:dyDescent="0.25">
      <c r="A1425" s="26"/>
      <c r="B1425" s="26"/>
      <c r="C1425" s="37"/>
    </row>
    <row r="1426" spans="1:3" x14ac:dyDescent="0.25">
      <c r="A1426" s="26"/>
      <c r="B1426" s="26"/>
      <c r="C1426" s="37"/>
    </row>
    <row r="1427" spans="1:3" x14ac:dyDescent="0.25">
      <c r="A1427" s="26"/>
      <c r="B1427" s="26"/>
      <c r="C1427" s="37"/>
    </row>
    <row r="1428" spans="1:3" x14ac:dyDescent="0.25">
      <c r="A1428" s="26"/>
      <c r="B1428" s="26"/>
      <c r="C1428" s="37"/>
    </row>
    <row r="1429" spans="1:3" x14ac:dyDescent="0.25">
      <c r="A1429" s="26"/>
      <c r="B1429" s="26"/>
      <c r="C1429" s="37"/>
    </row>
    <row r="1430" spans="1:3" x14ac:dyDescent="0.25">
      <c r="A1430" s="26"/>
      <c r="B1430" s="26"/>
      <c r="C1430" s="37"/>
    </row>
    <row r="1431" spans="1:3" x14ac:dyDescent="0.25">
      <c r="A1431" s="26"/>
      <c r="B1431" s="26"/>
      <c r="C1431" s="37"/>
    </row>
    <row r="1432" spans="1:3" x14ac:dyDescent="0.25">
      <c r="A1432" s="26"/>
      <c r="B1432" s="26"/>
      <c r="C1432" s="37"/>
    </row>
    <row r="1433" spans="1:3" x14ac:dyDescent="0.25">
      <c r="A1433" s="26"/>
      <c r="B1433" s="26"/>
      <c r="C1433" s="37"/>
    </row>
    <row r="1434" spans="1:3" x14ac:dyDescent="0.25">
      <c r="A1434" s="26"/>
      <c r="B1434" s="26"/>
      <c r="C1434" s="37"/>
    </row>
    <row r="1435" spans="1:3" x14ac:dyDescent="0.25">
      <c r="A1435" s="26"/>
      <c r="B1435" s="26"/>
      <c r="C1435" s="37"/>
    </row>
    <row r="1436" spans="1:3" x14ac:dyDescent="0.25">
      <c r="A1436" s="26"/>
      <c r="B1436" s="26"/>
      <c r="C1436" s="37"/>
    </row>
    <row r="1437" spans="1:3" x14ac:dyDescent="0.25">
      <c r="A1437" s="26"/>
      <c r="B1437" s="26"/>
      <c r="C1437" s="37"/>
    </row>
    <row r="1438" spans="1:3" x14ac:dyDescent="0.25">
      <c r="A1438" s="26"/>
      <c r="B1438" s="26"/>
      <c r="C1438" s="37"/>
    </row>
    <row r="1439" spans="1:3" x14ac:dyDescent="0.25">
      <c r="A1439" s="26"/>
      <c r="B1439" s="26"/>
      <c r="C1439" s="37"/>
    </row>
    <row r="1440" spans="1:3" x14ac:dyDescent="0.25">
      <c r="A1440" s="26"/>
      <c r="B1440" s="26"/>
      <c r="C1440" s="37"/>
    </row>
    <row r="1441" spans="1:3" x14ac:dyDescent="0.25">
      <c r="A1441" s="26"/>
      <c r="B1441" s="26"/>
      <c r="C1441" s="37"/>
    </row>
    <row r="1442" spans="1:3" x14ac:dyDescent="0.25">
      <c r="A1442" s="26"/>
      <c r="B1442" s="26"/>
      <c r="C1442" s="37"/>
    </row>
    <row r="1443" spans="1:3" x14ac:dyDescent="0.25">
      <c r="A1443" s="26"/>
      <c r="B1443" s="26"/>
      <c r="C1443" s="37"/>
    </row>
    <row r="1444" spans="1:3" x14ac:dyDescent="0.25">
      <c r="A1444" s="26"/>
      <c r="B1444" s="26"/>
      <c r="C1444" s="37"/>
    </row>
    <row r="1445" spans="1:3" x14ac:dyDescent="0.25">
      <c r="A1445" s="26"/>
      <c r="B1445" s="26"/>
      <c r="C1445" s="37"/>
    </row>
    <row r="1446" spans="1:3" x14ac:dyDescent="0.25">
      <c r="A1446" s="26"/>
      <c r="B1446" s="26"/>
      <c r="C1446" s="37"/>
    </row>
    <row r="1447" spans="1:3" x14ac:dyDescent="0.25">
      <c r="A1447" s="26"/>
      <c r="B1447" s="26"/>
      <c r="C1447" s="37"/>
    </row>
    <row r="1448" spans="1:3" x14ac:dyDescent="0.25">
      <c r="A1448" s="26"/>
      <c r="B1448" s="26"/>
      <c r="C1448" s="37"/>
    </row>
    <row r="1449" spans="1:3" x14ac:dyDescent="0.25">
      <c r="A1449" s="26"/>
      <c r="B1449" s="26"/>
      <c r="C1449" s="37"/>
    </row>
    <row r="1450" spans="1:3" x14ac:dyDescent="0.25">
      <c r="A1450" s="26"/>
      <c r="B1450" s="26"/>
      <c r="C1450" s="37"/>
    </row>
    <row r="1451" spans="1:3" x14ac:dyDescent="0.25">
      <c r="A1451" s="26"/>
      <c r="B1451" s="26"/>
      <c r="C1451" s="37"/>
    </row>
    <row r="1452" spans="1:3" x14ac:dyDescent="0.25">
      <c r="A1452" s="26"/>
      <c r="B1452" s="26"/>
      <c r="C1452" s="37"/>
    </row>
    <row r="1453" spans="1:3" x14ac:dyDescent="0.25">
      <c r="A1453" s="26"/>
      <c r="B1453" s="26"/>
      <c r="C1453" s="37"/>
    </row>
    <row r="1454" spans="1:3" x14ac:dyDescent="0.25">
      <c r="A1454" s="26"/>
      <c r="B1454" s="26"/>
      <c r="C1454" s="37"/>
    </row>
    <row r="1455" spans="1:3" x14ac:dyDescent="0.25">
      <c r="A1455" s="26"/>
      <c r="B1455" s="26"/>
      <c r="C1455" s="37"/>
    </row>
    <row r="1456" spans="1:3" x14ac:dyDescent="0.25">
      <c r="A1456" s="26"/>
      <c r="B1456" s="26"/>
      <c r="C1456" s="37"/>
    </row>
    <row r="1457" spans="1:3" x14ac:dyDescent="0.25">
      <c r="A1457" s="26"/>
      <c r="B1457" s="26"/>
      <c r="C1457" s="37"/>
    </row>
    <row r="1458" spans="1:3" x14ac:dyDescent="0.25">
      <c r="A1458" s="26"/>
      <c r="B1458" s="26"/>
      <c r="C1458" s="37"/>
    </row>
    <row r="1459" spans="1:3" x14ac:dyDescent="0.25">
      <c r="A1459" s="26"/>
      <c r="B1459" s="26"/>
      <c r="C1459" s="37"/>
    </row>
    <row r="1460" spans="1:3" x14ac:dyDescent="0.25">
      <c r="A1460" s="26"/>
      <c r="B1460" s="26"/>
      <c r="C1460" s="37"/>
    </row>
    <row r="1461" spans="1:3" x14ac:dyDescent="0.25">
      <c r="A1461" s="26"/>
      <c r="B1461" s="26"/>
      <c r="C1461" s="37"/>
    </row>
    <row r="1462" spans="1:3" x14ac:dyDescent="0.25">
      <c r="A1462" s="26"/>
      <c r="B1462" s="26"/>
      <c r="C1462" s="37"/>
    </row>
    <row r="1463" spans="1:3" x14ac:dyDescent="0.25">
      <c r="A1463" s="26"/>
      <c r="B1463" s="26"/>
      <c r="C1463" s="37"/>
    </row>
    <row r="1464" spans="1:3" x14ac:dyDescent="0.25">
      <c r="A1464" s="26"/>
      <c r="B1464" s="26"/>
      <c r="C1464" s="37"/>
    </row>
    <row r="1465" spans="1:3" x14ac:dyDescent="0.25">
      <c r="A1465" s="26"/>
      <c r="B1465" s="26"/>
      <c r="C1465" s="37"/>
    </row>
    <row r="1466" spans="1:3" x14ac:dyDescent="0.25">
      <c r="A1466" s="26"/>
      <c r="B1466" s="26"/>
      <c r="C1466" s="37"/>
    </row>
    <row r="1467" spans="1:3" x14ac:dyDescent="0.25">
      <c r="A1467" s="26"/>
      <c r="B1467" s="26"/>
      <c r="C1467" s="37"/>
    </row>
    <row r="1468" spans="1:3" x14ac:dyDescent="0.25">
      <c r="A1468" s="26"/>
      <c r="B1468" s="26"/>
      <c r="C1468" s="37"/>
    </row>
    <row r="1469" spans="1:3" x14ac:dyDescent="0.25">
      <c r="A1469" s="26"/>
      <c r="B1469" s="26"/>
      <c r="C1469" s="37"/>
    </row>
    <row r="1470" spans="1:3" x14ac:dyDescent="0.25">
      <c r="A1470" s="26"/>
      <c r="B1470" s="26"/>
      <c r="C1470" s="37"/>
    </row>
    <row r="1471" spans="1:3" x14ac:dyDescent="0.25">
      <c r="A1471" s="26"/>
      <c r="B1471" s="26"/>
      <c r="C1471" s="37"/>
    </row>
    <row r="1472" spans="1:3" x14ac:dyDescent="0.25">
      <c r="A1472" s="26"/>
      <c r="B1472" s="26"/>
      <c r="C1472" s="37"/>
    </row>
    <row r="1473" spans="1:3" x14ac:dyDescent="0.25">
      <c r="A1473" s="26"/>
      <c r="B1473" s="26"/>
      <c r="C1473" s="37"/>
    </row>
    <row r="1474" spans="1:3" x14ac:dyDescent="0.25">
      <c r="A1474" s="26"/>
      <c r="B1474" s="26"/>
      <c r="C1474" s="37"/>
    </row>
    <row r="1475" spans="1:3" x14ac:dyDescent="0.25">
      <c r="A1475" s="26"/>
      <c r="B1475" s="26"/>
      <c r="C1475" s="37"/>
    </row>
    <row r="1476" spans="1:3" x14ac:dyDescent="0.25">
      <c r="A1476" s="26"/>
      <c r="B1476" s="26"/>
      <c r="C1476" s="37"/>
    </row>
    <row r="1477" spans="1:3" x14ac:dyDescent="0.25">
      <c r="A1477" s="26"/>
      <c r="B1477" s="26"/>
      <c r="C1477" s="37"/>
    </row>
    <row r="1478" spans="1:3" x14ac:dyDescent="0.25">
      <c r="A1478" s="26"/>
      <c r="B1478" s="26"/>
      <c r="C1478" s="37"/>
    </row>
    <row r="1479" spans="1:3" x14ac:dyDescent="0.25">
      <c r="A1479" s="26"/>
      <c r="B1479" s="26"/>
      <c r="C1479" s="37"/>
    </row>
    <row r="1480" spans="1:3" x14ac:dyDescent="0.25">
      <c r="A1480" s="26"/>
      <c r="B1480" s="26"/>
      <c r="C1480" s="37"/>
    </row>
    <row r="1481" spans="1:3" x14ac:dyDescent="0.25">
      <c r="A1481" s="26"/>
      <c r="B1481" s="26"/>
      <c r="C1481" s="37"/>
    </row>
    <row r="1482" spans="1:3" x14ac:dyDescent="0.25">
      <c r="A1482" s="26"/>
      <c r="B1482" s="26"/>
      <c r="C1482" s="37"/>
    </row>
    <row r="1483" spans="1:3" x14ac:dyDescent="0.25">
      <c r="A1483" s="26"/>
      <c r="B1483" s="26"/>
      <c r="C1483" s="37"/>
    </row>
    <row r="1484" spans="1:3" x14ac:dyDescent="0.25">
      <c r="A1484" s="26"/>
      <c r="B1484" s="26"/>
      <c r="C1484" s="37"/>
    </row>
    <row r="1485" spans="1:3" x14ac:dyDescent="0.25">
      <c r="A1485" s="26"/>
      <c r="B1485" s="26"/>
      <c r="C1485" s="37"/>
    </row>
    <row r="1486" spans="1:3" x14ac:dyDescent="0.25">
      <c r="A1486" s="26"/>
      <c r="B1486" s="26"/>
      <c r="C1486" s="37"/>
    </row>
    <row r="1487" spans="1:3" x14ac:dyDescent="0.25">
      <c r="A1487" s="26"/>
      <c r="B1487" s="26"/>
      <c r="C1487" s="37"/>
    </row>
    <row r="1488" spans="1:3" x14ac:dyDescent="0.25">
      <c r="A1488" s="26"/>
      <c r="B1488" s="26"/>
      <c r="C1488" s="37"/>
    </row>
    <row r="1489" spans="1:3" x14ac:dyDescent="0.25">
      <c r="A1489" s="26"/>
      <c r="B1489" s="26"/>
      <c r="C1489" s="37"/>
    </row>
    <row r="1490" spans="1:3" x14ac:dyDescent="0.25">
      <c r="A1490" s="26"/>
      <c r="B1490" s="26"/>
      <c r="C1490" s="37"/>
    </row>
    <row r="1491" spans="1:3" x14ac:dyDescent="0.25">
      <c r="A1491" s="26"/>
      <c r="B1491" s="26"/>
      <c r="C1491" s="37"/>
    </row>
    <row r="1492" spans="1:3" x14ac:dyDescent="0.25">
      <c r="A1492" s="26"/>
      <c r="B1492" s="26"/>
      <c r="C1492" s="37"/>
    </row>
    <row r="1493" spans="1:3" x14ac:dyDescent="0.25">
      <c r="A1493" s="26"/>
      <c r="B1493" s="26"/>
      <c r="C1493" s="37"/>
    </row>
    <row r="1494" spans="1:3" x14ac:dyDescent="0.25">
      <c r="A1494" s="26"/>
      <c r="B1494" s="26"/>
      <c r="C1494" s="37"/>
    </row>
    <row r="1495" spans="1:3" x14ac:dyDescent="0.25">
      <c r="A1495" s="26"/>
      <c r="B1495" s="26"/>
      <c r="C1495" s="37"/>
    </row>
    <row r="1496" spans="1:3" x14ac:dyDescent="0.25">
      <c r="A1496" s="26"/>
      <c r="B1496" s="26"/>
      <c r="C1496" s="37"/>
    </row>
    <row r="1497" spans="1:3" x14ac:dyDescent="0.25">
      <c r="A1497" s="26"/>
      <c r="B1497" s="26"/>
      <c r="C1497" s="37"/>
    </row>
    <row r="1498" spans="1:3" x14ac:dyDescent="0.25">
      <c r="A1498" s="26"/>
      <c r="B1498" s="26"/>
      <c r="C1498" s="37"/>
    </row>
    <row r="1499" spans="1:3" x14ac:dyDescent="0.25">
      <c r="A1499" s="26"/>
      <c r="B1499" s="26"/>
      <c r="C1499" s="37"/>
    </row>
    <row r="1500" spans="1:3" x14ac:dyDescent="0.25">
      <c r="A1500" s="26"/>
      <c r="B1500" s="26"/>
      <c r="C1500" s="37"/>
    </row>
    <row r="1501" spans="1:3" x14ac:dyDescent="0.25">
      <c r="A1501" s="26"/>
      <c r="B1501" s="26"/>
      <c r="C1501" s="37"/>
    </row>
    <row r="1502" spans="1:3" x14ac:dyDescent="0.25">
      <c r="A1502" s="26"/>
      <c r="B1502" s="26"/>
      <c r="C1502" s="37"/>
    </row>
    <row r="1503" spans="1:3" x14ac:dyDescent="0.25">
      <c r="A1503" s="26"/>
      <c r="B1503" s="26"/>
      <c r="C1503" s="37"/>
    </row>
    <row r="1504" spans="1:3" x14ac:dyDescent="0.25">
      <c r="A1504" s="26"/>
      <c r="B1504" s="26"/>
      <c r="C1504" s="37"/>
    </row>
    <row r="1505" spans="1:3" x14ac:dyDescent="0.25">
      <c r="A1505" s="26"/>
      <c r="B1505" s="26"/>
      <c r="C1505" s="37"/>
    </row>
    <row r="1506" spans="1:3" x14ac:dyDescent="0.25">
      <c r="A1506" s="26"/>
      <c r="B1506" s="26"/>
      <c r="C1506" s="37"/>
    </row>
    <row r="1507" spans="1:3" x14ac:dyDescent="0.25">
      <c r="A1507" s="26"/>
      <c r="B1507" s="26"/>
      <c r="C1507" s="37"/>
    </row>
    <row r="1508" spans="1:3" x14ac:dyDescent="0.25">
      <c r="A1508" s="26"/>
      <c r="B1508" s="26"/>
      <c r="C1508" s="37"/>
    </row>
    <row r="1509" spans="1:3" x14ac:dyDescent="0.25">
      <c r="A1509" s="26"/>
      <c r="B1509" s="26"/>
      <c r="C1509" s="37"/>
    </row>
    <row r="1510" spans="1:3" x14ac:dyDescent="0.25">
      <c r="A1510" s="26"/>
      <c r="B1510" s="26"/>
      <c r="C1510" s="37"/>
    </row>
    <row r="1511" spans="1:3" x14ac:dyDescent="0.25">
      <c r="A1511" s="26"/>
      <c r="B1511" s="26"/>
      <c r="C1511" s="37"/>
    </row>
    <row r="1512" spans="1:3" x14ac:dyDescent="0.25">
      <c r="A1512" s="26"/>
      <c r="B1512" s="26"/>
      <c r="C1512" s="37"/>
    </row>
    <row r="1513" spans="1:3" x14ac:dyDescent="0.25">
      <c r="A1513" s="26"/>
      <c r="B1513" s="26"/>
      <c r="C1513" s="37"/>
    </row>
    <row r="1514" spans="1:3" x14ac:dyDescent="0.25">
      <c r="A1514" s="26"/>
      <c r="B1514" s="26"/>
      <c r="C1514" s="37"/>
    </row>
    <row r="1515" spans="1:3" x14ac:dyDescent="0.25">
      <c r="A1515" s="26"/>
      <c r="B1515" s="26"/>
      <c r="C1515" s="37"/>
    </row>
    <row r="1516" spans="1:3" x14ac:dyDescent="0.25">
      <c r="A1516" s="26"/>
      <c r="B1516" s="26"/>
      <c r="C1516" s="37"/>
    </row>
    <row r="1517" spans="1:3" x14ac:dyDescent="0.25">
      <c r="A1517" s="26"/>
      <c r="B1517" s="26"/>
      <c r="C1517" s="37"/>
    </row>
    <row r="1518" spans="1:3" x14ac:dyDescent="0.25">
      <c r="A1518" s="26"/>
      <c r="B1518" s="26"/>
      <c r="C1518" s="37"/>
    </row>
    <row r="1519" spans="1:3" x14ac:dyDescent="0.25">
      <c r="A1519" s="26"/>
      <c r="B1519" s="26"/>
      <c r="C1519" s="37"/>
    </row>
    <row r="1520" spans="1:3" x14ac:dyDescent="0.25">
      <c r="A1520" s="26"/>
      <c r="B1520" s="26"/>
      <c r="C1520" s="37"/>
    </row>
    <row r="1521" spans="1:3" x14ac:dyDescent="0.25">
      <c r="A1521" s="26"/>
      <c r="B1521" s="26"/>
      <c r="C1521" s="37"/>
    </row>
    <row r="1522" spans="1:3" x14ac:dyDescent="0.25">
      <c r="A1522" s="26"/>
      <c r="B1522" s="26"/>
      <c r="C1522" s="37"/>
    </row>
    <row r="1523" spans="1:3" x14ac:dyDescent="0.25">
      <c r="A1523" s="26"/>
      <c r="B1523" s="26"/>
      <c r="C1523" s="37"/>
    </row>
    <row r="1524" spans="1:3" x14ac:dyDescent="0.25">
      <c r="A1524" s="26"/>
      <c r="B1524" s="26"/>
      <c r="C1524" s="37"/>
    </row>
    <row r="1525" spans="1:3" x14ac:dyDescent="0.25">
      <c r="A1525" s="26"/>
      <c r="B1525" s="26"/>
      <c r="C1525" s="37"/>
    </row>
    <row r="1526" spans="1:3" x14ac:dyDescent="0.25">
      <c r="A1526" s="26"/>
      <c r="B1526" s="26"/>
      <c r="C1526" s="37"/>
    </row>
    <row r="1527" spans="1:3" x14ac:dyDescent="0.25">
      <c r="A1527" s="26"/>
      <c r="B1527" s="26"/>
      <c r="C1527" s="37"/>
    </row>
    <row r="1528" spans="1:3" x14ac:dyDescent="0.25">
      <c r="A1528" s="26"/>
      <c r="B1528" s="26"/>
      <c r="C1528" s="37"/>
    </row>
    <row r="1529" spans="1:3" x14ac:dyDescent="0.25">
      <c r="A1529" s="26"/>
      <c r="B1529" s="26"/>
      <c r="C1529" s="37"/>
    </row>
    <row r="1530" spans="1:3" x14ac:dyDescent="0.25">
      <c r="A1530" s="26"/>
      <c r="B1530" s="26"/>
      <c r="C1530" s="37"/>
    </row>
    <row r="1531" spans="1:3" x14ac:dyDescent="0.25">
      <c r="A1531" s="26"/>
      <c r="B1531" s="26"/>
      <c r="C1531" s="37"/>
    </row>
    <row r="1532" spans="1:3" x14ac:dyDescent="0.25">
      <c r="A1532" s="26"/>
      <c r="B1532" s="26"/>
      <c r="C1532" s="37"/>
    </row>
    <row r="1533" spans="1:3" x14ac:dyDescent="0.25">
      <c r="A1533" s="26"/>
      <c r="B1533" s="26"/>
      <c r="C1533" s="37"/>
    </row>
    <row r="1534" spans="1:3" x14ac:dyDescent="0.25">
      <c r="A1534" s="26"/>
      <c r="B1534" s="26"/>
      <c r="C1534" s="37"/>
    </row>
    <row r="1535" spans="1:3" x14ac:dyDescent="0.25">
      <c r="A1535" s="26"/>
      <c r="B1535" s="26"/>
      <c r="C1535" s="37"/>
    </row>
    <row r="1536" spans="1:3" x14ac:dyDescent="0.25">
      <c r="A1536" s="26"/>
      <c r="B1536" s="26"/>
      <c r="C1536" s="37"/>
    </row>
    <row r="1537" spans="1:3" x14ac:dyDescent="0.25">
      <c r="A1537" s="26"/>
      <c r="B1537" s="26"/>
      <c r="C1537" s="37"/>
    </row>
    <row r="1538" spans="1:3" x14ac:dyDescent="0.25">
      <c r="A1538" s="26"/>
      <c r="B1538" s="26"/>
      <c r="C1538" s="37"/>
    </row>
    <row r="1539" spans="1:3" x14ac:dyDescent="0.25">
      <c r="A1539" s="26"/>
      <c r="B1539" s="26"/>
      <c r="C1539" s="37"/>
    </row>
    <row r="1540" spans="1:3" x14ac:dyDescent="0.25">
      <c r="A1540" s="26"/>
      <c r="B1540" s="26"/>
      <c r="C1540" s="37"/>
    </row>
    <row r="1541" spans="1:3" x14ac:dyDescent="0.25">
      <c r="A1541" s="26"/>
      <c r="B1541" s="26"/>
      <c r="C1541" s="37"/>
    </row>
    <row r="1542" spans="1:3" x14ac:dyDescent="0.25">
      <c r="A1542" s="26"/>
      <c r="B1542" s="26"/>
      <c r="C1542" s="37"/>
    </row>
    <row r="1543" spans="1:3" x14ac:dyDescent="0.25">
      <c r="A1543" s="26"/>
      <c r="B1543" s="26"/>
      <c r="C1543" s="37"/>
    </row>
    <row r="1544" spans="1:3" x14ac:dyDescent="0.25">
      <c r="A1544" s="26"/>
      <c r="B1544" s="26"/>
      <c r="C1544" s="37"/>
    </row>
    <row r="1545" spans="1:3" x14ac:dyDescent="0.25">
      <c r="A1545" s="26"/>
      <c r="B1545" s="26"/>
      <c r="C1545" s="37"/>
    </row>
    <row r="1546" spans="1:3" x14ac:dyDescent="0.25">
      <c r="A1546" s="26"/>
      <c r="B1546" s="26"/>
      <c r="C1546" s="37"/>
    </row>
    <row r="1547" spans="1:3" x14ac:dyDescent="0.25">
      <c r="A1547" s="26"/>
      <c r="B1547" s="26"/>
      <c r="C1547" s="37"/>
    </row>
    <row r="1548" spans="1:3" x14ac:dyDescent="0.25">
      <c r="A1548" s="26"/>
      <c r="B1548" s="26"/>
      <c r="C1548" s="37"/>
    </row>
    <row r="1549" spans="1:3" x14ac:dyDescent="0.25">
      <c r="A1549" s="26"/>
      <c r="B1549" s="26"/>
      <c r="C1549" s="37"/>
    </row>
    <row r="1550" spans="1:3" x14ac:dyDescent="0.25">
      <c r="A1550" s="26"/>
      <c r="B1550" s="26"/>
      <c r="C1550" s="37"/>
    </row>
    <row r="1551" spans="1:3" x14ac:dyDescent="0.25">
      <c r="A1551" s="26"/>
      <c r="B1551" s="26"/>
      <c r="C1551" s="37"/>
    </row>
    <row r="1552" spans="1:3" x14ac:dyDescent="0.25">
      <c r="A1552" s="26"/>
      <c r="B1552" s="26"/>
      <c r="C1552" s="37"/>
    </row>
    <row r="1553" spans="1:3" x14ac:dyDescent="0.25">
      <c r="A1553" s="26"/>
      <c r="B1553" s="26"/>
      <c r="C1553" s="37"/>
    </row>
    <row r="1554" spans="1:3" x14ac:dyDescent="0.25">
      <c r="A1554" s="26"/>
      <c r="B1554" s="26"/>
      <c r="C1554" s="37"/>
    </row>
    <row r="1555" spans="1:3" x14ac:dyDescent="0.25">
      <c r="A1555" s="26"/>
      <c r="B1555" s="26"/>
      <c r="C1555" s="37"/>
    </row>
    <row r="1556" spans="1:3" x14ac:dyDescent="0.25">
      <c r="A1556" s="26"/>
      <c r="B1556" s="26"/>
      <c r="C1556" s="37"/>
    </row>
    <row r="1557" spans="1:3" x14ac:dyDescent="0.25">
      <c r="A1557" s="26"/>
      <c r="B1557" s="26"/>
      <c r="C1557" s="37"/>
    </row>
    <row r="1558" spans="1:3" x14ac:dyDescent="0.25">
      <c r="A1558" s="26"/>
      <c r="B1558" s="26"/>
      <c r="C1558" s="37"/>
    </row>
    <row r="1559" spans="1:3" x14ac:dyDescent="0.25">
      <c r="A1559" s="26"/>
      <c r="B1559" s="26"/>
      <c r="C1559" s="37"/>
    </row>
    <row r="1560" spans="1:3" x14ac:dyDescent="0.25">
      <c r="A1560" s="26"/>
      <c r="B1560" s="26"/>
      <c r="C1560" s="37"/>
    </row>
    <row r="1561" spans="1:3" x14ac:dyDescent="0.25">
      <c r="A1561" s="26"/>
      <c r="B1561" s="26"/>
      <c r="C1561" s="37"/>
    </row>
    <row r="1562" spans="1:3" x14ac:dyDescent="0.25">
      <c r="A1562" s="26"/>
      <c r="B1562" s="26"/>
      <c r="C1562" s="37"/>
    </row>
    <row r="1563" spans="1:3" x14ac:dyDescent="0.25">
      <c r="A1563" s="26"/>
      <c r="B1563" s="26"/>
      <c r="C1563" s="37"/>
    </row>
    <row r="1564" spans="1:3" x14ac:dyDescent="0.25">
      <c r="A1564" s="26"/>
      <c r="B1564" s="26"/>
      <c r="C1564" s="37"/>
    </row>
    <row r="1565" spans="1:3" x14ac:dyDescent="0.25">
      <c r="A1565" s="26"/>
      <c r="B1565" s="26"/>
      <c r="C1565" s="37"/>
    </row>
    <row r="1566" spans="1:3" x14ac:dyDescent="0.25">
      <c r="A1566" s="26"/>
      <c r="B1566" s="26"/>
      <c r="C1566" s="37"/>
    </row>
    <row r="1567" spans="1:3" x14ac:dyDescent="0.25">
      <c r="A1567" s="26"/>
      <c r="B1567" s="26"/>
      <c r="C1567" s="37"/>
    </row>
    <row r="1568" spans="1:3" x14ac:dyDescent="0.25">
      <c r="A1568" s="26"/>
      <c r="B1568" s="26"/>
      <c r="C1568" s="37"/>
    </row>
    <row r="1569" spans="1:3" x14ac:dyDescent="0.25">
      <c r="A1569" s="26"/>
      <c r="B1569" s="26"/>
      <c r="C1569" s="37"/>
    </row>
    <row r="1570" spans="1:3" x14ac:dyDescent="0.25">
      <c r="A1570" s="26"/>
      <c r="B1570" s="26"/>
      <c r="C1570" s="37"/>
    </row>
    <row r="1571" spans="1:3" x14ac:dyDescent="0.25">
      <c r="A1571" s="26"/>
      <c r="B1571" s="26"/>
      <c r="C1571" s="37"/>
    </row>
    <row r="1572" spans="1:3" x14ac:dyDescent="0.25">
      <c r="A1572" s="26"/>
      <c r="B1572" s="26"/>
      <c r="C1572" s="37"/>
    </row>
    <row r="1573" spans="1:3" x14ac:dyDescent="0.25">
      <c r="A1573" s="26"/>
      <c r="B1573" s="26"/>
      <c r="C1573" s="37"/>
    </row>
    <row r="1574" spans="1:3" x14ac:dyDescent="0.25">
      <c r="A1574" s="26"/>
      <c r="B1574" s="26"/>
      <c r="C1574" s="37"/>
    </row>
    <row r="1575" spans="1:3" x14ac:dyDescent="0.25">
      <c r="A1575" s="26"/>
      <c r="B1575" s="26"/>
      <c r="C1575" s="37"/>
    </row>
    <row r="1576" spans="1:3" x14ac:dyDescent="0.25">
      <c r="A1576" s="26"/>
      <c r="B1576" s="26"/>
      <c r="C1576" s="37"/>
    </row>
    <row r="1577" spans="1:3" x14ac:dyDescent="0.25">
      <c r="A1577" s="26"/>
      <c r="B1577" s="26"/>
      <c r="C1577" s="37"/>
    </row>
    <row r="1578" spans="1:3" x14ac:dyDescent="0.25">
      <c r="A1578" s="26"/>
      <c r="B1578" s="26"/>
      <c r="C1578" s="37"/>
    </row>
    <row r="1579" spans="1:3" x14ac:dyDescent="0.25">
      <c r="A1579" s="26"/>
      <c r="B1579" s="26"/>
      <c r="C1579" s="37"/>
    </row>
    <row r="1580" spans="1:3" x14ac:dyDescent="0.25">
      <c r="A1580" s="26"/>
      <c r="B1580" s="26"/>
      <c r="C1580" s="37"/>
    </row>
    <row r="1581" spans="1:3" x14ac:dyDescent="0.25">
      <c r="A1581" s="26"/>
      <c r="B1581" s="26"/>
      <c r="C1581" s="37"/>
    </row>
    <row r="1582" spans="1:3" x14ac:dyDescent="0.25">
      <c r="A1582" s="26"/>
      <c r="B1582" s="26"/>
      <c r="C1582" s="37"/>
    </row>
    <row r="1583" spans="1:3" x14ac:dyDescent="0.25">
      <c r="A1583" s="26"/>
      <c r="B1583" s="26"/>
      <c r="C1583" s="37"/>
    </row>
    <row r="1584" spans="1:3" x14ac:dyDescent="0.25">
      <c r="A1584" s="26"/>
      <c r="B1584" s="26"/>
      <c r="C1584" s="37"/>
    </row>
    <row r="1585" spans="1:3" x14ac:dyDescent="0.25">
      <c r="A1585" s="26"/>
      <c r="B1585" s="26"/>
      <c r="C1585" s="37"/>
    </row>
    <row r="1586" spans="1:3" x14ac:dyDescent="0.25">
      <c r="A1586" s="26"/>
      <c r="B1586" s="26"/>
      <c r="C1586" s="37"/>
    </row>
    <row r="1587" spans="1:3" x14ac:dyDescent="0.25">
      <c r="A1587" s="26"/>
      <c r="B1587" s="26"/>
      <c r="C1587" s="37"/>
    </row>
    <row r="1588" spans="1:3" x14ac:dyDescent="0.25">
      <c r="A1588" s="26"/>
      <c r="B1588" s="26"/>
      <c r="C1588" s="37"/>
    </row>
    <row r="1589" spans="1:3" x14ac:dyDescent="0.25">
      <c r="A1589" s="26"/>
      <c r="B1589" s="26"/>
      <c r="C1589" s="37"/>
    </row>
    <row r="1590" spans="1:3" x14ac:dyDescent="0.25">
      <c r="A1590" s="26"/>
      <c r="B1590" s="26"/>
      <c r="C1590" s="37"/>
    </row>
    <row r="1591" spans="1:3" x14ac:dyDescent="0.25">
      <c r="A1591" s="26"/>
      <c r="B1591" s="26"/>
      <c r="C1591" s="37"/>
    </row>
    <row r="1592" spans="1:3" x14ac:dyDescent="0.25">
      <c r="A1592" s="26"/>
      <c r="B1592" s="26"/>
      <c r="C1592" s="37"/>
    </row>
    <row r="1593" spans="1:3" x14ac:dyDescent="0.25">
      <c r="A1593" s="26"/>
      <c r="B1593" s="26"/>
      <c r="C1593" s="37"/>
    </row>
    <row r="1594" spans="1:3" x14ac:dyDescent="0.25">
      <c r="A1594" s="26"/>
      <c r="B1594" s="26"/>
      <c r="C1594" s="37"/>
    </row>
    <row r="1595" spans="1:3" x14ac:dyDescent="0.25">
      <c r="A1595" s="26"/>
      <c r="B1595" s="26"/>
      <c r="C1595" s="37"/>
    </row>
    <row r="1596" spans="1:3" x14ac:dyDescent="0.25">
      <c r="A1596" s="26"/>
      <c r="B1596" s="26"/>
      <c r="C1596" s="37"/>
    </row>
    <row r="1597" spans="1:3" x14ac:dyDescent="0.25">
      <c r="A1597" s="26"/>
      <c r="B1597" s="26"/>
      <c r="C1597" s="37"/>
    </row>
    <row r="1598" spans="1:3" x14ac:dyDescent="0.25">
      <c r="A1598" s="26"/>
      <c r="B1598" s="26"/>
      <c r="C1598" s="37"/>
    </row>
    <row r="1599" spans="1:3" x14ac:dyDescent="0.25">
      <c r="A1599" s="26"/>
      <c r="B1599" s="26"/>
      <c r="C1599" s="37"/>
    </row>
    <row r="1600" spans="1:3" x14ac:dyDescent="0.25">
      <c r="A1600" s="26"/>
      <c r="B1600" s="26"/>
      <c r="C1600" s="37"/>
    </row>
    <row r="1601" spans="1:3" x14ac:dyDescent="0.25">
      <c r="A1601" s="26"/>
      <c r="B1601" s="26"/>
      <c r="C1601" s="37"/>
    </row>
    <row r="1602" spans="1:3" x14ac:dyDescent="0.25">
      <c r="A1602" s="26"/>
      <c r="B1602" s="26"/>
      <c r="C1602" s="37"/>
    </row>
    <row r="1603" spans="1:3" x14ac:dyDescent="0.25">
      <c r="A1603" s="26"/>
      <c r="B1603" s="26"/>
      <c r="C1603" s="37"/>
    </row>
    <row r="1604" spans="1:3" x14ac:dyDescent="0.25">
      <c r="A1604" s="26"/>
      <c r="B1604" s="26"/>
      <c r="C1604" s="37"/>
    </row>
    <row r="1605" spans="1:3" x14ac:dyDescent="0.25">
      <c r="A1605" s="26"/>
      <c r="B1605" s="26"/>
      <c r="C1605" s="37"/>
    </row>
    <row r="1606" spans="1:3" x14ac:dyDescent="0.25">
      <c r="A1606" s="26"/>
      <c r="B1606" s="26"/>
      <c r="C1606" s="37"/>
    </row>
    <row r="1607" spans="1:3" x14ac:dyDescent="0.25">
      <c r="A1607" s="26"/>
      <c r="B1607" s="26"/>
      <c r="C1607" s="37"/>
    </row>
    <row r="1608" spans="1:3" x14ac:dyDescent="0.25">
      <c r="A1608" s="26"/>
      <c r="B1608" s="26"/>
      <c r="C1608" s="37"/>
    </row>
    <row r="1609" spans="1:3" x14ac:dyDescent="0.25">
      <c r="A1609" s="26"/>
      <c r="B1609" s="26"/>
      <c r="C1609" s="37"/>
    </row>
    <row r="1610" spans="1:3" x14ac:dyDescent="0.25">
      <c r="A1610" s="26"/>
      <c r="B1610" s="26"/>
      <c r="C1610" s="37"/>
    </row>
    <row r="1611" spans="1:3" x14ac:dyDescent="0.25">
      <c r="A1611" s="26"/>
      <c r="B1611" s="26"/>
      <c r="C1611" s="37"/>
    </row>
    <row r="1612" spans="1:3" x14ac:dyDescent="0.25">
      <c r="A1612" s="26"/>
      <c r="B1612" s="26"/>
      <c r="C1612" s="37"/>
    </row>
    <row r="1613" spans="1:3" x14ac:dyDescent="0.25">
      <c r="A1613" s="26"/>
      <c r="B1613" s="26"/>
      <c r="C1613" s="37"/>
    </row>
    <row r="1614" spans="1:3" x14ac:dyDescent="0.25">
      <c r="A1614" s="26"/>
      <c r="B1614" s="26"/>
      <c r="C1614" s="37"/>
    </row>
    <row r="1615" spans="1:3" x14ac:dyDescent="0.25">
      <c r="A1615" s="26"/>
      <c r="B1615" s="26"/>
      <c r="C1615" s="37"/>
    </row>
    <row r="1616" spans="1:3" x14ac:dyDescent="0.25">
      <c r="A1616" s="26"/>
      <c r="B1616" s="26"/>
      <c r="C1616" s="37"/>
    </row>
    <row r="1617" spans="1:3" x14ac:dyDescent="0.25">
      <c r="A1617" s="26"/>
      <c r="B1617" s="26"/>
      <c r="C1617" s="37"/>
    </row>
    <row r="1618" spans="1:3" x14ac:dyDescent="0.25">
      <c r="A1618" s="26"/>
      <c r="B1618" s="26"/>
      <c r="C1618" s="37"/>
    </row>
    <row r="1619" spans="1:3" x14ac:dyDescent="0.25">
      <c r="A1619" s="26"/>
      <c r="B1619" s="26"/>
      <c r="C1619" s="37"/>
    </row>
    <row r="1620" spans="1:3" x14ac:dyDescent="0.25">
      <c r="A1620" s="26"/>
      <c r="B1620" s="26"/>
      <c r="C1620" s="37"/>
    </row>
    <row r="1621" spans="1:3" x14ac:dyDescent="0.25">
      <c r="A1621" s="26"/>
      <c r="B1621" s="26"/>
      <c r="C1621" s="37"/>
    </row>
    <row r="1622" spans="1:3" x14ac:dyDescent="0.25">
      <c r="A1622" s="26"/>
      <c r="B1622" s="26"/>
      <c r="C1622" s="37"/>
    </row>
    <row r="1623" spans="1:3" x14ac:dyDescent="0.25">
      <c r="A1623" s="26"/>
      <c r="B1623" s="26"/>
      <c r="C1623" s="37"/>
    </row>
    <row r="1624" spans="1:3" x14ac:dyDescent="0.25">
      <c r="A1624" s="26"/>
      <c r="B1624" s="26"/>
      <c r="C1624" s="37"/>
    </row>
    <row r="1625" spans="1:3" x14ac:dyDescent="0.25">
      <c r="A1625" s="26"/>
      <c r="B1625" s="26"/>
      <c r="C1625" s="37"/>
    </row>
    <row r="1626" spans="1:3" x14ac:dyDescent="0.25">
      <c r="A1626" s="26"/>
      <c r="B1626" s="26"/>
      <c r="C1626" s="37"/>
    </row>
    <row r="1627" spans="1:3" x14ac:dyDescent="0.25">
      <c r="A1627" s="26"/>
      <c r="B1627" s="26"/>
      <c r="C1627" s="37"/>
    </row>
    <row r="1628" spans="1:3" x14ac:dyDescent="0.25">
      <c r="A1628" s="26"/>
      <c r="B1628" s="26"/>
      <c r="C1628" s="37"/>
    </row>
    <row r="1629" spans="1:3" x14ac:dyDescent="0.25">
      <c r="A1629" s="26"/>
      <c r="B1629" s="26"/>
      <c r="C1629" s="37"/>
    </row>
    <row r="1630" spans="1:3" x14ac:dyDescent="0.25">
      <c r="A1630" s="26"/>
      <c r="B1630" s="26"/>
      <c r="C1630" s="37"/>
    </row>
    <row r="1631" spans="1:3" x14ac:dyDescent="0.25">
      <c r="A1631" s="26"/>
      <c r="B1631" s="26"/>
      <c r="C1631" s="37"/>
    </row>
    <row r="1632" spans="1:3" x14ac:dyDescent="0.25">
      <c r="A1632" s="26"/>
      <c r="B1632" s="26"/>
      <c r="C1632" s="37"/>
    </row>
    <row r="1633" spans="1:3" x14ac:dyDescent="0.25">
      <c r="A1633" s="26"/>
      <c r="B1633" s="26"/>
      <c r="C1633" s="37"/>
    </row>
    <row r="1634" spans="1:3" x14ac:dyDescent="0.25">
      <c r="A1634" s="26"/>
      <c r="B1634" s="26"/>
      <c r="C1634" s="37"/>
    </row>
    <row r="1635" spans="1:3" x14ac:dyDescent="0.25">
      <c r="A1635" s="26"/>
      <c r="B1635" s="26"/>
      <c r="C1635" s="37"/>
    </row>
    <row r="1636" spans="1:3" x14ac:dyDescent="0.25">
      <c r="A1636" s="26"/>
      <c r="B1636" s="26"/>
      <c r="C1636" s="37"/>
    </row>
    <row r="1637" spans="1:3" x14ac:dyDescent="0.25">
      <c r="A1637" s="26"/>
      <c r="B1637" s="26"/>
      <c r="C1637" s="37"/>
    </row>
    <row r="1638" spans="1:3" x14ac:dyDescent="0.25">
      <c r="A1638" s="26"/>
      <c r="B1638" s="26"/>
      <c r="C1638" s="37"/>
    </row>
    <row r="1639" spans="1:3" x14ac:dyDescent="0.25">
      <c r="A1639" s="26"/>
      <c r="B1639" s="26"/>
      <c r="C1639" s="37"/>
    </row>
    <row r="1640" spans="1:3" x14ac:dyDescent="0.25">
      <c r="A1640" s="26"/>
      <c r="B1640" s="26"/>
      <c r="C1640" s="37"/>
    </row>
    <row r="1641" spans="1:3" x14ac:dyDescent="0.25">
      <c r="A1641" s="26"/>
      <c r="B1641" s="26"/>
      <c r="C1641" s="37"/>
    </row>
    <row r="1642" spans="1:3" x14ac:dyDescent="0.25">
      <c r="A1642" s="26"/>
      <c r="B1642" s="26"/>
      <c r="C1642" s="37"/>
    </row>
    <row r="1643" spans="1:3" x14ac:dyDescent="0.25">
      <c r="A1643" s="26"/>
      <c r="B1643" s="26"/>
      <c r="C1643" s="37"/>
    </row>
    <row r="1644" spans="1:3" x14ac:dyDescent="0.25">
      <c r="A1644" s="26"/>
      <c r="B1644" s="26"/>
      <c r="C1644" s="37"/>
    </row>
    <row r="1645" spans="1:3" x14ac:dyDescent="0.25">
      <c r="A1645" s="26"/>
      <c r="B1645" s="26"/>
      <c r="C1645" s="37"/>
    </row>
    <row r="1646" spans="1:3" x14ac:dyDescent="0.25">
      <c r="A1646" s="26"/>
      <c r="B1646" s="26"/>
      <c r="C1646" s="37"/>
    </row>
    <row r="1647" spans="1:3" x14ac:dyDescent="0.25">
      <c r="A1647" s="26"/>
      <c r="B1647" s="26"/>
      <c r="C1647" s="37"/>
    </row>
    <row r="1648" spans="1:3" x14ac:dyDescent="0.25">
      <c r="A1648" s="26"/>
      <c r="B1648" s="26"/>
      <c r="C1648" s="37"/>
    </row>
    <row r="1649" spans="1:3" x14ac:dyDescent="0.25">
      <c r="A1649" s="26"/>
      <c r="B1649" s="26"/>
      <c r="C1649" s="37"/>
    </row>
    <row r="1650" spans="1:3" x14ac:dyDescent="0.25">
      <c r="A1650" s="26"/>
      <c r="B1650" s="26"/>
      <c r="C1650" s="37"/>
    </row>
    <row r="1651" spans="1:3" x14ac:dyDescent="0.25">
      <c r="A1651" s="26"/>
      <c r="B1651" s="26"/>
      <c r="C1651" s="37"/>
    </row>
    <row r="1652" spans="1:3" x14ac:dyDescent="0.25">
      <c r="A1652" s="26"/>
      <c r="B1652" s="26"/>
      <c r="C1652" s="37"/>
    </row>
    <row r="1653" spans="1:3" x14ac:dyDescent="0.25">
      <c r="A1653" s="26"/>
      <c r="B1653" s="26"/>
      <c r="C1653" s="37"/>
    </row>
    <row r="1654" spans="1:3" x14ac:dyDescent="0.25">
      <c r="A1654" s="26"/>
      <c r="B1654" s="26"/>
      <c r="C1654" s="37"/>
    </row>
    <row r="1655" spans="1:3" x14ac:dyDescent="0.25">
      <c r="A1655" s="26"/>
      <c r="B1655" s="26"/>
      <c r="C1655" s="37"/>
    </row>
    <row r="1656" spans="1:3" x14ac:dyDescent="0.25">
      <c r="A1656" s="26"/>
      <c r="B1656" s="26"/>
      <c r="C1656" s="37"/>
    </row>
    <row r="1657" spans="1:3" x14ac:dyDescent="0.25">
      <c r="A1657" s="26"/>
      <c r="B1657" s="26"/>
      <c r="C1657" s="37"/>
    </row>
    <row r="1658" spans="1:3" x14ac:dyDescent="0.25">
      <c r="A1658" s="26"/>
      <c r="B1658" s="26"/>
      <c r="C1658" s="37"/>
    </row>
    <row r="1659" spans="1:3" x14ac:dyDescent="0.25">
      <c r="A1659" s="26"/>
      <c r="B1659" s="26"/>
      <c r="C1659" s="37"/>
    </row>
    <row r="1660" spans="1:3" x14ac:dyDescent="0.25">
      <c r="A1660" s="26"/>
      <c r="B1660" s="26"/>
      <c r="C1660" s="37"/>
    </row>
    <row r="1661" spans="1:3" x14ac:dyDescent="0.25">
      <c r="A1661" s="26"/>
      <c r="B1661" s="26"/>
      <c r="C1661" s="37"/>
    </row>
    <row r="1662" spans="1:3" x14ac:dyDescent="0.25">
      <c r="A1662" s="26"/>
      <c r="B1662" s="26"/>
      <c r="C1662" s="37"/>
    </row>
    <row r="1663" spans="1:3" x14ac:dyDescent="0.25">
      <c r="A1663" s="26"/>
      <c r="B1663" s="26"/>
      <c r="C1663" s="37"/>
    </row>
    <row r="1664" spans="1:3" x14ac:dyDescent="0.25">
      <c r="A1664" s="26"/>
      <c r="B1664" s="26"/>
      <c r="C1664" s="37"/>
    </row>
    <row r="1665" spans="1:3" x14ac:dyDescent="0.25">
      <c r="A1665" s="26"/>
      <c r="B1665" s="26"/>
      <c r="C1665" s="37"/>
    </row>
    <row r="1666" spans="1:3" x14ac:dyDescent="0.25">
      <c r="A1666" s="26"/>
      <c r="B1666" s="26"/>
      <c r="C1666" s="37"/>
    </row>
    <row r="1667" spans="1:3" x14ac:dyDescent="0.25">
      <c r="A1667" s="26"/>
      <c r="B1667" s="26"/>
      <c r="C1667" s="37"/>
    </row>
    <row r="1668" spans="1:3" x14ac:dyDescent="0.25">
      <c r="A1668" s="26"/>
      <c r="B1668" s="26"/>
      <c r="C1668" s="37"/>
    </row>
    <row r="1669" spans="1:3" x14ac:dyDescent="0.25">
      <c r="A1669" s="26"/>
      <c r="B1669" s="26"/>
      <c r="C1669" s="37"/>
    </row>
    <row r="1670" spans="1:3" x14ac:dyDescent="0.25">
      <c r="A1670" s="26"/>
      <c r="B1670" s="26"/>
      <c r="C1670" s="37"/>
    </row>
    <row r="1671" spans="1:3" x14ac:dyDescent="0.25">
      <c r="A1671" s="26"/>
      <c r="B1671" s="26"/>
      <c r="C1671" s="37"/>
    </row>
    <row r="1672" spans="1:3" x14ac:dyDescent="0.25">
      <c r="A1672" s="26"/>
      <c r="B1672" s="26"/>
      <c r="C1672" s="37"/>
    </row>
    <row r="1673" spans="1:3" x14ac:dyDescent="0.25">
      <c r="A1673" s="26"/>
      <c r="B1673" s="26"/>
      <c r="C1673" s="37"/>
    </row>
    <row r="1674" spans="1:3" x14ac:dyDescent="0.25">
      <c r="A1674" s="26"/>
      <c r="B1674" s="26"/>
      <c r="C1674" s="37"/>
    </row>
    <row r="1675" spans="1:3" x14ac:dyDescent="0.25">
      <c r="A1675" s="26"/>
      <c r="B1675" s="26"/>
      <c r="C1675" s="37"/>
    </row>
    <row r="1676" spans="1:3" x14ac:dyDescent="0.25">
      <c r="A1676" s="26"/>
      <c r="B1676" s="26"/>
      <c r="C1676" s="37"/>
    </row>
    <row r="1677" spans="1:3" x14ac:dyDescent="0.25">
      <c r="A1677" s="26"/>
      <c r="B1677" s="26"/>
      <c r="C1677" s="37"/>
    </row>
    <row r="1678" spans="1:3" x14ac:dyDescent="0.25">
      <c r="A1678" s="26"/>
      <c r="B1678" s="26"/>
      <c r="C1678" s="37"/>
    </row>
    <row r="1679" spans="1:3" x14ac:dyDescent="0.25">
      <c r="A1679" s="26"/>
      <c r="B1679" s="26"/>
      <c r="C1679" s="37"/>
    </row>
    <row r="1680" spans="1:3" x14ac:dyDescent="0.25">
      <c r="A1680" s="26"/>
      <c r="B1680" s="26"/>
      <c r="C1680" s="37"/>
    </row>
    <row r="1681" spans="1:3" x14ac:dyDescent="0.25">
      <c r="A1681" s="26"/>
      <c r="B1681" s="26"/>
      <c r="C1681" s="37"/>
    </row>
    <row r="1682" spans="1:3" x14ac:dyDescent="0.25">
      <c r="A1682" s="26"/>
      <c r="B1682" s="26"/>
      <c r="C1682" s="37"/>
    </row>
    <row r="1683" spans="1:3" x14ac:dyDescent="0.25">
      <c r="A1683" s="26"/>
      <c r="B1683" s="26"/>
      <c r="C1683" s="37"/>
    </row>
    <row r="1684" spans="1:3" x14ac:dyDescent="0.25">
      <c r="A1684" s="26"/>
      <c r="B1684" s="26"/>
      <c r="C1684" s="37"/>
    </row>
    <row r="1685" spans="1:3" x14ac:dyDescent="0.25">
      <c r="A1685" s="26"/>
      <c r="B1685" s="26"/>
      <c r="C1685" s="37"/>
    </row>
    <row r="1686" spans="1:3" x14ac:dyDescent="0.25">
      <c r="A1686" s="26"/>
      <c r="B1686" s="26"/>
      <c r="C1686" s="37"/>
    </row>
    <row r="1687" spans="1:3" x14ac:dyDescent="0.25">
      <c r="A1687" s="26"/>
      <c r="B1687" s="26"/>
      <c r="C1687" s="37"/>
    </row>
    <row r="1688" spans="1:3" x14ac:dyDescent="0.25">
      <c r="A1688" s="26"/>
      <c r="B1688" s="26"/>
      <c r="C1688" s="37"/>
    </row>
    <row r="1689" spans="1:3" x14ac:dyDescent="0.25">
      <c r="A1689" s="26"/>
      <c r="B1689" s="26"/>
      <c r="C1689" s="37"/>
    </row>
    <row r="1690" spans="1:3" x14ac:dyDescent="0.25">
      <c r="A1690" s="26"/>
      <c r="B1690" s="26"/>
      <c r="C1690" s="37"/>
    </row>
    <row r="1691" spans="1:3" x14ac:dyDescent="0.25">
      <c r="A1691" s="26"/>
      <c r="B1691" s="26"/>
      <c r="C1691" s="37"/>
    </row>
    <row r="1692" spans="1:3" x14ac:dyDescent="0.25">
      <c r="A1692" s="26"/>
      <c r="B1692" s="26"/>
      <c r="C1692" s="37"/>
    </row>
    <row r="1693" spans="1:3" x14ac:dyDescent="0.25">
      <c r="A1693" s="26"/>
      <c r="B1693" s="26"/>
      <c r="C1693" s="37"/>
    </row>
    <row r="1694" spans="1:3" x14ac:dyDescent="0.25">
      <c r="A1694" s="26"/>
      <c r="B1694" s="26"/>
      <c r="C1694" s="37"/>
    </row>
    <row r="1695" spans="1:3" x14ac:dyDescent="0.25">
      <c r="A1695" s="26"/>
      <c r="B1695" s="26"/>
      <c r="C1695" s="37"/>
    </row>
    <row r="1696" spans="1:3" x14ac:dyDescent="0.25">
      <c r="A1696" s="26"/>
      <c r="B1696" s="26"/>
      <c r="C1696" s="37"/>
    </row>
    <row r="1697" spans="1:3" x14ac:dyDescent="0.25">
      <c r="A1697" s="26"/>
      <c r="B1697" s="26"/>
      <c r="C1697" s="37"/>
    </row>
    <row r="1698" spans="1:3" x14ac:dyDescent="0.25">
      <c r="A1698" s="26"/>
      <c r="B1698" s="26"/>
      <c r="C1698" s="37"/>
    </row>
    <row r="1699" spans="1:3" x14ac:dyDescent="0.25">
      <c r="A1699" s="26"/>
      <c r="B1699" s="26"/>
      <c r="C1699" s="37"/>
    </row>
    <row r="1700" spans="1:3" x14ac:dyDescent="0.25">
      <c r="A1700" s="26"/>
      <c r="B1700" s="26"/>
      <c r="C1700" s="37"/>
    </row>
    <row r="1701" spans="1:3" x14ac:dyDescent="0.25">
      <c r="A1701" s="26"/>
      <c r="B1701" s="26"/>
      <c r="C1701" s="37"/>
    </row>
    <row r="1702" spans="1:3" x14ac:dyDescent="0.25">
      <c r="A1702" s="26"/>
      <c r="B1702" s="26"/>
      <c r="C1702" s="37"/>
    </row>
    <row r="1703" spans="1:3" x14ac:dyDescent="0.25">
      <c r="A1703" s="26"/>
      <c r="B1703" s="26"/>
      <c r="C1703" s="37"/>
    </row>
    <row r="1704" spans="1:3" x14ac:dyDescent="0.25">
      <c r="A1704" s="26"/>
      <c r="B1704" s="26"/>
      <c r="C1704" s="37"/>
    </row>
    <row r="1705" spans="1:3" x14ac:dyDescent="0.25">
      <c r="A1705" s="26"/>
      <c r="B1705" s="26"/>
      <c r="C1705" s="37"/>
    </row>
    <row r="1706" spans="1:3" x14ac:dyDescent="0.25">
      <c r="A1706" s="26"/>
      <c r="B1706" s="26"/>
      <c r="C1706" s="37"/>
    </row>
    <row r="1707" spans="1:3" x14ac:dyDescent="0.25">
      <c r="A1707" s="26"/>
      <c r="B1707" s="26"/>
      <c r="C1707" s="37"/>
    </row>
    <row r="1708" spans="1:3" x14ac:dyDescent="0.25">
      <c r="A1708" s="26"/>
      <c r="B1708" s="26"/>
      <c r="C1708" s="37"/>
    </row>
    <row r="1709" spans="1:3" x14ac:dyDescent="0.25">
      <c r="A1709" s="26"/>
      <c r="B1709" s="26"/>
      <c r="C1709" s="37"/>
    </row>
    <row r="1710" spans="1:3" x14ac:dyDescent="0.25">
      <c r="A1710" s="26"/>
      <c r="B1710" s="26"/>
      <c r="C1710" s="37"/>
    </row>
    <row r="1711" spans="1:3" x14ac:dyDescent="0.25">
      <c r="A1711" s="26"/>
      <c r="B1711" s="26"/>
      <c r="C1711" s="37"/>
    </row>
    <row r="1712" spans="1:3" x14ac:dyDescent="0.25">
      <c r="A1712" s="26"/>
      <c r="B1712" s="26"/>
      <c r="C1712" s="37"/>
    </row>
    <row r="1713" spans="1:3" x14ac:dyDescent="0.25">
      <c r="A1713" s="26"/>
      <c r="B1713" s="26"/>
      <c r="C1713" s="37"/>
    </row>
    <row r="1714" spans="1:3" x14ac:dyDescent="0.25">
      <c r="A1714" s="26"/>
      <c r="B1714" s="26"/>
      <c r="C1714" s="37"/>
    </row>
    <row r="1715" spans="1:3" x14ac:dyDescent="0.25">
      <c r="A1715" s="26"/>
      <c r="B1715" s="26"/>
      <c r="C1715" s="37"/>
    </row>
    <row r="1716" spans="1:3" x14ac:dyDescent="0.25">
      <c r="A1716" s="26"/>
      <c r="B1716" s="26"/>
      <c r="C1716" s="37"/>
    </row>
    <row r="1717" spans="1:3" x14ac:dyDescent="0.25">
      <c r="A1717" s="26"/>
      <c r="B1717" s="26"/>
      <c r="C1717" s="37"/>
    </row>
    <row r="1718" spans="1:3" x14ac:dyDescent="0.25">
      <c r="A1718" s="26"/>
      <c r="B1718" s="26"/>
      <c r="C1718" s="37"/>
    </row>
    <row r="1719" spans="1:3" x14ac:dyDescent="0.25">
      <c r="A1719" s="26"/>
      <c r="B1719" s="26"/>
      <c r="C1719" s="37"/>
    </row>
    <row r="1720" spans="1:3" x14ac:dyDescent="0.25">
      <c r="A1720" s="26"/>
      <c r="B1720" s="26"/>
      <c r="C1720" s="37"/>
    </row>
    <row r="1721" spans="1:3" x14ac:dyDescent="0.25">
      <c r="A1721" s="26"/>
      <c r="B1721" s="26"/>
      <c r="C1721" s="37"/>
    </row>
    <row r="1722" spans="1:3" x14ac:dyDescent="0.25">
      <c r="A1722" s="26"/>
      <c r="B1722" s="26"/>
      <c r="C1722" s="37"/>
    </row>
    <row r="1723" spans="1:3" x14ac:dyDescent="0.25">
      <c r="A1723" s="26"/>
      <c r="B1723" s="26"/>
      <c r="C1723" s="37"/>
    </row>
    <row r="1724" spans="1:3" x14ac:dyDescent="0.25">
      <c r="A1724" s="26"/>
      <c r="B1724" s="26"/>
      <c r="C1724" s="37"/>
    </row>
    <row r="1725" spans="1:3" x14ac:dyDescent="0.25">
      <c r="A1725" s="26"/>
      <c r="B1725" s="26"/>
      <c r="C1725" s="37"/>
    </row>
    <row r="1726" spans="1:3" x14ac:dyDescent="0.25">
      <c r="A1726" s="26"/>
      <c r="B1726" s="26"/>
      <c r="C1726" s="37"/>
    </row>
    <row r="1727" spans="1:3" x14ac:dyDescent="0.25">
      <c r="A1727" s="26"/>
      <c r="B1727" s="26"/>
      <c r="C1727" s="37"/>
    </row>
    <row r="1728" spans="1:3" x14ac:dyDescent="0.25">
      <c r="A1728" s="26"/>
      <c r="B1728" s="26"/>
      <c r="C1728" s="37"/>
    </row>
    <row r="1729" spans="1:3" x14ac:dyDescent="0.25">
      <c r="A1729" s="26"/>
      <c r="B1729" s="26"/>
      <c r="C1729" s="37"/>
    </row>
    <row r="1730" spans="1:3" x14ac:dyDescent="0.25">
      <c r="A1730" s="26"/>
      <c r="B1730" s="26"/>
      <c r="C1730" s="37"/>
    </row>
    <row r="1731" spans="1:3" x14ac:dyDescent="0.25">
      <c r="A1731" s="26"/>
      <c r="B1731" s="26"/>
      <c r="C1731" s="37"/>
    </row>
    <row r="1732" spans="1:3" x14ac:dyDescent="0.25">
      <c r="A1732" s="26"/>
      <c r="B1732" s="26"/>
      <c r="C1732" s="37"/>
    </row>
    <row r="1733" spans="1:3" x14ac:dyDescent="0.25">
      <c r="A1733" s="26"/>
      <c r="B1733" s="26"/>
      <c r="C1733" s="37"/>
    </row>
    <row r="1734" spans="1:3" x14ac:dyDescent="0.25">
      <c r="A1734" s="26"/>
      <c r="B1734" s="26"/>
      <c r="C1734" s="37"/>
    </row>
    <row r="1735" spans="1:3" x14ac:dyDescent="0.25">
      <c r="A1735" s="26"/>
      <c r="B1735" s="26"/>
      <c r="C1735" s="37"/>
    </row>
    <row r="1736" spans="1:3" x14ac:dyDescent="0.25">
      <c r="A1736" s="26"/>
      <c r="B1736" s="26"/>
      <c r="C1736" s="37"/>
    </row>
    <row r="1737" spans="1:3" x14ac:dyDescent="0.25">
      <c r="A1737" s="26"/>
      <c r="B1737" s="26"/>
      <c r="C1737" s="37"/>
    </row>
    <row r="1738" spans="1:3" x14ac:dyDescent="0.25">
      <c r="A1738" s="26"/>
      <c r="B1738" s="26"/>
      <c r="C1738" s="37"/>
    </row>
    <row r="1739" spans="1:3" x14ac:dyDescent="0.25">
      <c r="A1739" s="26"/>
      <c r="B1739" s="26"/>
      <c r="C1739" s="37"/>
    </row>
    <row r="1740" spans="1:3" x14ac:dyDescent="0.25">
      <c r="A1740" s="26"/>
      <c r="B1740" s="26"/>
      <c r="C1740" s="37"/>
    </row>
    <row r="1741" spans="1:3" x14ac:dyDescent="0.25">
      <c r="A1741" s="26"/>
      <c r="B1741" s="26"/>
      <c r="C1741" s="37"/>
    </row>
    <row r="1742" spans="1:3" x14ac:dyDescent="0.25">
      <c r="A1742" s="26"/>
      <c r="B1742" s="26"/>
      <c r="C1742" s="37"/>
    </row>
    <row r="1743" spans="1:3" x14ac:dyDescent="0.25">
      <c r="A1743" s="26"/>
      <c r="B1743" s="26"/>
      <c r="C1743" s="37"/>
    </row>
    <row r="1744" spans="1:3" x14ac:dyDescent="0.25">
      <c r="A1744" s="26"/>
      <c r="B1744" s="26"/>
      <c r="C1744" s="37"/>
    </row>
    <row r="1745" spans="1:3" x14ac:dyDescent="0.25">
      <c r="A1745" s="26"/>
      <c r="B1745" s="26"/>
      <c r="C1745" s="37"/>
    </row>
    <row r="1746" spans="1:3" x14ac:dyDescent="0.25">
      <c r="A1746" s="26"/>
      <c r="B1746" s="26"/>
      <c r="C1746" s="37"/>
    </row>
    <row r="1747" spans="1:3" x14ac:dyDescent="0.25">
      <c r="A1747" s="26"/>
      <c r="B1747" s="26"/>
      <c r="C1747" s="37"/>
    </row>
    <row r="1748" spans="1:3" x14ac:dyDescent="0.25">
      <c r="A1748" s="26"/>
      <c r="B1748" s="26"/>
      <c r="C1748" s="37"/>
    </row>
    <row r="1749" spans="1:3" x14ac:dyDescent="0.25">
      <c r="A1749" s="26"/>
      <c r="B1749" s="26"/>
      <c r="C1749" s="37"/>
    </row>
    <row r="1750" spans="1:3" x14ac:dyDescent="0.25">
      <c r="A1750" s="26"/>
      <c r="B1750" s="26"/>
      <c r="C1750" s="37"/>
    </row>
    <row r="1751" spans="1:3" x14ac:dyDescent="0.25">
      <c r="A1751" s="26"/>
      <c r="B1751" s="26"/>
      <c r="C1751" s="37"/>
    </row>
    <row r="1752" spans="1:3" x14ac:dyDescent="0.25">
      <c r="A1752" s="26"/>
      <c r="B1752" s="26"/>
      <c r="C1752" s="37"/>
    </row>
    <row r="1753" spans="1:3" x14ac:dyDescent="0.25">
      <c r="A1753" s="26"/>
      <c r="B1753" s="26"/>
      <c r="C1753" s="37"/>
    </row>
    <row r="1754" spans="1:3" x14ac:dyDescent="0.25">
      <c r="A1754" s="26"/>
      <c r="B1754" s="26"/>
      <c r="C1754" s="37"/>
    </row>
    <row r="1755" spans="1:3" x14ac:dyDescent="0.25">
      <c r="A1755" s="26"/>
      <c r="B1755" s="26"/>
      <c r="C1755" s="37"/>
    </row>
    <row r="1756" spans="1:3" x14ac:dyDescent="0.25">
      <c r="A1756" s="26"/>
      <c r="B1756" s="26"/>
      <c r="C1756" s="37"/>
    </row>
    <row r="1757" spans="1:3" x14ac:dyDescent="0.25">
      <c r="A1757" s="26"/>
      <c r="B1757" s="26"/>
      <c r="C1757" s="37"/>
    </row>
    <row r="1758" spans="1:3" x14ac:dyDescent="0.25">
      <c r="A1758" s="26"/>
      <c r="B1758" s="26"/>
      <c r="C1758" s="37"/>
    </row>
    <row r="1759" spans="1:3" x14ac:dyDescent="0.25">
      <c r="A1759" s="26"/>
      <c r="B1759" s="26"/>
      <c r="C1759" s="37"/>
    </row>
    <row r="1760" spans="1:3" x14ac:dyDescent="0.25">
      <c r="A1760" s="26"/>
      <c r="B1760" s="26"/>
      <c r="C1760" s="37"/>
    </row>
    <row r="1761" spans="1:3" x14ac:dyDescent="0.25">
      <c r="A1761" s="26"/>
      <c r="B1761" s="26"/>
      <c r="C1761" s="37"/>
    </row>
    <row r="1762" spans="1:3" x14ac:dyDescent="0.25">
      <c r="A1762" s="26"/>
      <c r="B1762" s="26"/>
      <c r="C1762" s="37"/>
    </row>
    <row r="1763" spans="1:3" x14ac:dyDescent="0.25">
      <c r="A1763" s="26"/>
      <c r="B1763" s="26"/>
      <c r="C1763" s="37"/>
    </row>
    <row r="1764" spans="1:3" x14ac:dyDescent="0.25">
      <c r="A1764" s="26"/>
      <c r="B1764" s="26"/>
      <c r="C1764" s="37"/>
    </row>
    <row r="1765" spans="1:3" x14ac:dyDescent="0.25">
      <c r="A1765" s="26"/>
      <c r="B1765" s="26"/>
      <c r="C1765" s="37"/>
    </row>
    <row r="1766" spans="1:3" x14ac:dyDescent="0.25">
      <c r="A1766" s="26"/>
      <c r="B1766" s="26"/>
      <c r="C1766" s="37"/>
    </row>
    <row r="1767" spans="1:3" x14ac:dyDescent="0.25">
      <c r="A1767" s="26"/>
      <c r="B1767" s="26"/>
      <c r="C1767" s="37"/>
    </row>
    <row r="1768" spans="1:3" x14ac:dyDescent="0.25">
      <c r="A1768" s="26"/>
      <c r="B1768" s="26"/>
      <c r="C1768" s="37"/>
    </row>
    <row r="1769" spans="1:3" x14ac:dyDescent="0.25">
      <c r="A1769" s="26"/>
      <c r="B1769" s="26"/>
      <c r="C1769" s="37"/>
    </row>
    <row r="1770" spans="1:3" x14ac:dyDescent="0.25">
      <c r="A1770" s="26"/>
      <c r="B1770" s="26"/>
      <c r="C1770" s="37"/>
    </row>
    <row r="1771" spans="1:3" x14ac:dyDescent="0.25">
      <c r="A1771" s="26"/>
      <c r="B1771" s="26"/>
      <c r="C1771" s="37"/>
    </row>
    <row r="1772" spans="1:3" x14ac:dyDescent="0.25">
      <c r="A1772" s="26"/>
      <c r="B1772" s="26"/>
      <c r="C1772" s="37"/>
    </row>
    <row r="1773" spans="1:3" x14ac:dyDescent="0.25">
      <c r="A1773" s="26"/>
      <c r="B1773" s="26"/>
      <c r="C1773" s="37"/>
    </row>
    <row r="1774" spans="1:3" x14ac:dyDescent="0.25">
      <c r="A1774" s="26"/>
      <c r="B1774" s="26"/>
      <c r="C1774" s="37"/>
    </row>
    <row r="1775" spans="1:3" x14ac:dyDescent="0.25">
      <c r="A1775" s="26"/>
      <c r="B1775" s="26"/>
      <c r="C1775" s="37"/>
    </row>
    <row r="1776" spans="1:3" x14ac:dyDescent="0.25">
      <c r="A1776" s="26"/>
      <c r="B1776" s="26"/>
      <c r="C1776" s="37"/>
    </row>
    <row r="1777" spans="1:3" x14ac:dyDescent="0.25">
      <c r="A1777" s="26"/>
      <c r="B1777" s="26"/>
      <c r="C1777" s="37"/>
    </row>
    <row r="1778" spans="1:3" x14ac:dyDescent="0.25">
      <c r="A1778" s="26"/>
      <c r="B1778" s="26"/>
      <c r="C1778" s="37"/>
    </row>
    <row r="1779" spans="1:3" x14ac:dyDescent="0.25">
      <c r="A1779" s="26"/>
      <c r="B1779" s="26"/>
      <c r="C1779" s="37"/>
    </row>
    <row r="1780" spans="1:3" x14ac:dyDescent="0.25">
      <c r="A1780" s="26"/>
      <c r="B1780" s="26"/>
      <c r="C1780" s="37"/>
    </row>
    <row r="1781" spans="1:3" x14ac:dyDescent="0.25">
      <c r="A1781" s="26"/>
      <c r="B1781" s="26"/>
      <c r="C1781" s="37"/>
    </row>
    <row r="1782" spans="1:3" x14ac:dyDescent="0.25">
      <c r="A1782" s="26"/>
      <c r="B1782" s="26"/>
      <c r="C1782" s="37"/>
    </row>
    <row r="1783" spans="1:3" x14ac:dyDescent="0.25">
      <c r="A1783" s="26"/>
      <c r="B1783" s="26"/>
      <c r="C1783" s="37"/>
    </row>
    <row r="1784" spans="1:3" x14ac:dyDescent="0.25">
      <c r="A1784" s="26"/>
      <c r="B1784" s="26"/>
      <c r="C1784" s="37"/>
    </row>
    <row r="1785" spans="1:3" x14ac:dyDescent="0.25">
      <c r="A1785" s="26"/>
      <c r="B1785" s="26"/>
      <c r="C1785" s="37"/>
    </row>
    <row r="1786" spans="1:3" x14ac:dyDescent="0.25">
      <c r="A1786" s="26"/>
      <c r="B1786" s="26"/>
      <c r="C1786" s="37"/>
    </row>
    <row r="1787" spans="1:3" x14ac:dyDescent="0.25">
      <c r="A1787" s="26"/>
      <c r="B1787" s="26"/>
      <c r="C1787" s="37"/>
    </row>
    <row r="1788" spans="1:3" x14ac:dyDescent="0.25">
      <c r="A1788" s="26"/>
      <c r="B1788" s="26"/>
      <c r="C1788" s="37"/>
    </row>
    <row r="1789" spans="1:3" x14ac:dyDescent="0.25">
      <c r="A1789" s="26"/>
      <c r="B1789" s="26"/>
      <c r="C1789" s="37"/>
    </row>
    <row r="1790" spans="1:3" x14ac:dyDescent="0.25">
      <c r="A1790" s="26"/>
      <c r="B1790" s="26"/>
      <c r="C1790" s="37"/>
    </row>
    <row r="1791" spans="1:3" x14ac:dyDescent="0.25">
      <c r="A1791" s="26"/>
      <c r="B1791" s="26"/>
      <c r="C1791" s="37"/>
    </row>
    <row r="1792" spans="1:3" x14ac:dyDescent="0.25">
      <c r="A1792" s="26"/>
      <c r="B1792" s="26"/>
      <c r="C1792" s="37"/>
    </row>
    <row r="1793" spans="1:3" x14ac:dyDescent="0.25">
      <c r="A1793" s="26"/>
      <c r="B1793" s="26"/>
      <c r="C1793" s="37"/>
    </row>
    <row r="1794" spans="1:3" x14ac:dyDescent="0.25">
      <c r="A1794" s="26"/>
      <c r="B1794" s="26"/>
      <c r="C1794" s="37"/>
    </row>
    <row r="1795" spans="1:3" x14ac:dyDescent="0.25">
      <c r="A1795" s="26"/>
      <c r="B1795" s="26"/>
      <c r="C1795" s="37"/>
    </row>
    <row r="1796" spans="1:3" x14ac:dyDescent="0.25">
      <c r="A1796" s="26"/>
      <c r="B1796" s="26"/>
      <c r="C1796" s="37"/>
    </row>
    <row r="1797" spans="1:3" x14ac:dyDescent="0.25">
      <c r="A1797" s="26"/>
      <c r="B1797" s="26"/>
      <c r="C1797" s="37"/>
    </row>
    <row r="1798" spans="1:3" x14ac:dyDescent="0.25">
      <c r="A1798" s="26"/>
      <c r="B1798" s="26"/>
      <c r="C1798" s="37"/>
    </row>
    <row r="1799" spans="1:3" x14ac:dyDescent="0.25">
      <c r="A1799" s="26"/>
      <c r="B1799" s="26"/>
      <c r="C1799" s="37"/>
    </row>
    <row r="1800" spans="1:3" x14ac:dyDescent="0.25">
      <c r="A1800" s="26"/>
      <c r="B1800" s="26"/>
      <c r="C1800" s="37"/>
    </row>
    <row r="1801" spans="1:3" x14ac:dyDescent="0.25">
      <c r="A1801" s="26"/>
      <c r="B1801" s="26"/>
      <c r="C1801" s="37"/>
    </row>
    <row r="1802" spans="1:3" x14ac:dyDescent="0.25">
      <c r="A1802" s="26"/>
      <c r="B1802" s="26"/>
      <c r="C1802" s="37"/>
    </row>
    <row r="1803" spans="1:3" x14ac:dyDescent="0.25">
      <c r="A1803" s="26"/>
      <c r="B1803" s="26"/>
      <c r="C1803" s="37"/>
    </row>
    <row r="1804" spans="1:3" x14ac:dyDescent="0.25">
      <c r="A1804" s="26"/>
      <c r="B1804" s="26"/>
      <c r="C1804" s="37"/>
    </row>
    <row r="1805" spans="1:3" x14ac:dyDescent="0.25">
      <c r="A1805" s="26"/>
      <c r="B1805" s="26"/>
      <c r="C1805" s="37"/>
    </row>
    <row r="1806" spans="1:3" x14ac:dyDescent="0.25">
      <c r="A1806" s="26"/>
      <c r="B1806" s="26"/>
      <c r="C1806" s="37"/>
    </row>
    <row r="1807" spans="1:3" x14ac:dyDescent="0.25">
      <c r="A1807" s="26"/>
      <c r="B1807" s="26"/>
      <c r="C1807" s="37"/>
    </row>
    <row r="1808" spans="1:3" x14ac:dyDescent="0.25">
      <c r="A1808" s="26"/>
      <c r="B1808" s="26"/>
      <c r="C1808" s="37"/>
    </row>
    <row r="1809" spans="1:3" x14ac:dyDescent="0.25">
      <c r="A1809" s="26"/>
      <c r="B1809" s="26"/>
      <c r="C1809" s="37"/>
    </row>
    <row r="1810" spans="1:3" x14ac:dyDescent="0.25">
      <c r="A1810" s="26"/>
      <c r="B1810" s="26"/>
      <c r="C1810" s="37"/>
    </row>
    <row r="1811" spans="1:3" x14ac:dyDescent="0.25">
      <c r="A1811" s="26"/>
      <c r="B1811" s="26"/>
      <c r="C1811" s="37"/>
    </row>
    <row r="1812" spans="1:3" x14ac:dyDescent="0.25">
      <c r="A1812" s="26"/>
      <c r="B1812" s="26"/>
      <c r="C1812" s="37"/>
    </row>
    <row r="1813" spans="1:3" x14ac:dyDescent="0.25">
      <c r="A1813" s="26"/>
      <c r="B1813" s="26"/>
      <c r="C1813" s="37"/>
    </row>
    <row r="1814" spans="1:3" x14ac:dyDescent="0.25">
      <c r="A1814" s="26"/>
      <c r="B1814" s="26"/>
      <c r="C1814" s="37"/>
    </row>
    <row r="1815" spans="1:3" x14ac:dyDescent="0.25">
      <c r="A1815" s="26"/>
      <c r="B1815" s="26"/>
      <c r="C1815" s="37"/>
    </row>
    <row r="1816" spans="1:3" x14ac:dyDescent="0.25">
      <c r="A1816" s="26"/>
      <c r="B1816" s="26"/>
      <c r="C1816" s="37"/>
    </row>
    <row r="1817" spans="1:3" x14ac:dyDescent="0.25">
      <c r="A1817" s="26"/>
      <c r="B1817" s="26"/>
      <c r="C1817" s="37"/>
    </row>
    <row r="1818" spans="1:3" x14ac:dyDescent="0.25">
      <c r="A1818" s="26"/>
      <c r="B1818" s="26"/>
      <c r="C1818" s="37"/>
    </row>
    <row r="1819" spans="1:3" x14ac:dyDescent="0.25">
      <c r="A1819" s="26"/>
      <c r="B1819" s="26"/>
      <c r="C1819" s="37"/>
    </row>
    <row r="1820" spans="1:3" x14ac:dyDescent="0.25">
      <c r="A1820" s="26"/>
      <c r="B1820" s="26"/>
      <c r="C1820" s="37"/>
    </row>
    <row r="1821" spans="1:3" x14ac:dyDescent="0.25">
      <c r="A1821" s="26"/>
      <c r="B1821" s="26"/>
      <c r="C1821" s="37"/>
    </row>
    <row r="1822" spans="1:3" x14ac:dyDescent="0.25">
      <c r="A1822" s="26"/>
      <c r="B1822" s="26"/>
      <c r="C1822" s="37"/>
    </row>
    <row r="1823" spans="1:3" x14ac:dyDescent="0.25">
      <c r="A1823" s="26"/>
      <c r="B1823" s="26"/>
      <c r="C1823" s="37"/>
    </row>
    <row r="1824" spans="1:3" x14ac:dyDescent="0.25">
      <c r="A1824" s="26"/>
      <c r="B1824" s="26"/>
      <c r="C1824" s="37"/>
    </row>
    <row r="1825" spans="1:3" x14ac:dyDescent="0.25">
      <c r="A1825" s="26"/>
      <c r="B1825" s="26"/>
      <c r="C1825" s="37"/>
    </row>
    <row r="1826" spans="1:3" x14ac:dyDescent="0.25">
      <c r="A1826" s="26"/>
      <c r="B1826" s="26"/>
      <c r="C1826" s="37"/>
    </row>
    <row r="1827" spans="1:3" x14ac:dyDescent="0.25">
      <c r="A1827" s="26"/>
      <c r="B1827" s="26"/>
      <c r="C1827" s="37"/>
    </row>
    <row r="1828" spans="1:3" x14ac:dyDescent="0.25">
      <c r="A1828" s="26"/>
      <c r="B1828" s="26"/>
      <c r="C1828" s="37"/>
    </row>
    <row r="1829" spans="1:3" x14ac:dyDescent="0.25">
      <c r="A1829" s="26"/>
      <c r="B1829" s="26"/>
      <c r="C1829" s="37"/>
    </row>
    <row r="1830" spans="1:3" x14ac:dyDescent="0.25">
      <c r="A1830" s="26"/>
      <c r="B1830" s="26"/>
      <c r="C1830" s="37"/>
    </row>
    <row r="1831" spans="1:3" x14ac:dyDescent="0.25">
      <c r="A1831" s="26"/>
      <c r="B1831" s="26"/>
      <c r="C1831" s="37"/>
    </row>
    <row r="1832" spans="1:3" x14ac:dyDescent="0.25">
      <c r="A1832" s="26"/>
      <c r="B1832" s="26"/>
      <c r="C1832" s="37"/>
    </row>
    <row r="1833" spans="1:3" x14ac:dyDescent="0.25">
      <c r="A1833" s="26"/>
      <c r="B1833" s="26"/>
      <c r="C1833" s="37"/>
    </row>
    <row r="1834" spans="1:3" x14ac:dyDescent="0.25">
      <c r="A1834" s="26"/>
      <c r="B1834" s="26"/>
      <c r="C1834" s="37"/>
    </row>
    <row r="1835" spans="1:3" x14ac:dyDescent="0.25">
      <c r="A1835" s="26"/>
      <c r="B1835" s="26"/>
      <c r="C1835" s="37"/>
    </row>
    <row r="1836" spans="1:3" x14ac:dyDescent="0.25">
      <c r="A1836" s="26"/>
      <c r="B1836" s="26"/>
      <c r="C1836" s="37"/>
    </row>
    <row r="1837" spans="1:3" x14ac:dyDescent="0.25">
      <c r="A1837" s="26"/>
      <c r="B1837" s="26"/>
      <c r="C1837" s="37"/>
    </row>
    <row r="1838" spans="1:3" x14ac:dyDescent="0.25">
      <c r="A1838" s="26"/>
      <c r="B1838" s="26"/>
      <c r="C1838" s="37"/>
    </row>
    <row r="1839" spans="1:3" x14ac:dyDescent="0.25">
      <c r="A1839" s="26"/>
      <c r="B1839" s="26"/>
      <c r="C1839" s="37"/>
    </row>
    <row r="1840" spans="1:3" x14ac:dyDescent="0.25">
      <c r="A1840" s="26"/>
      <c r="B1840" s="26"/>
      <c r="C1840" s="37"/>
    </row>
    <row r="1841" spans="1:3" x14ac:dyDescent="0.25">
      <c r="A1841" s="26"/>
      <c r="B1841" s="26"/>
      <c r="C1841" s="37"/>
    </row>
    <row r="1842" spans="1:3" x14ac:dyDescent="0.25">
      <c r="A1842" s="26"/>
      <c r="B1842" s="26"/>
      <c r="C1842" s="37"/>
    </row>
    <row r="1843" spans="1:3" x14ac:dyDescent="0.25">
      <c r="A1843" s="26"/>
      <c r="B1843" s="26"/>
      <c r="C1843" s="37"/>
    </row>
    <row r="1844" spans="1:3" x14ac:dyDescent="0.25">
      <c r="A1844" s="26"/>
      <c r="B1844" s="26"/>
      <c r="C1844" s="37"/>
    </row>
    <row r="1845" spans="1:3" x14ac:dyDescent="0.25">
      <c r="A1845" s="26"/>
      <c r="B1845" s="26"/>
      <c r="C1845" s="37"/>
    </row>
    <row r="1846" spans="1:3" x14ac:dyDescent="0.25">
      <c r="A1846" s="26"/>
      <c r="B1846" s="26"/>
      <c r="C1846" s="37"/>
    </row>
    <row r="1847" spans="1:3" x14ac:dyDescent="0.25">
      <c r="A1847" s="26"/>
      <c r="B1847" s="26"/>
      <c r="C1847" s="37"/>
    </row>
    <row r="1848" spans="1:3" x14ac:dyDescent="0.25">
      <c r="A1848" s="26"/>
      <c r="B1848" s="26"/>
      <c r="C1848" s="37"/>
    </row>
    <row r="1849" spans="1:3" x14ac:dyDescent="0.25">
      <c r="A1849" s="26"/>
      <c r="B1849" s="26"/>
      <c r="C1849" s="37"/>
    </row>
    <row r="1850" spans="1:3" x14ac:dyDescent="0.25">
      <c r="A1850" s="26"/>
      <c r="B1850" s="26"/>
      <c r="C1850" s="37"/>
    </row>
    <row r="1851" spans="1:3" x14ac:dyDescent="0.25">
      <c r="A1851" s="26"/>
      <c r="B1851" s="26"/>
      <c r="C1851" s="37"/>
    </row>
    <row r="1852" spans="1:3" x14ac:dyDescent="0.25">
      <c r="A1852" s="26"/>
      <c r="B1852" s="26"/>
      <c r="C1852" s="37"/>
    </row>
    <row r="1853" spans="1:3" x14ac:dyDescent="0.25">
      <c r="A1853" s="26"/>
      <c r="B1853" s="26"/>
      <c r="C1853" s="37"/>
    </row>
    <row r="1854" spans="1:3" x14ac:dyDescent="0.25">
      <c r="A1854" s="26"/>
      <c r="B1854" s="26"/>
      <c r="C1854" s="37"/>
    </row>
    <row r="1855" spans="1:3" x14ac:dyDescent="0.25">
      <c r="A1855" s="26"/>
      <c r="B1855" s="26"/>
      <c r="C1855" s="37"/>
    </row>
    <row r="1856" spans="1:3" x14ac:dyDescent="0.25">
      <c r="A1856" s="26"/>
      <c r="B1856" s="26"/>
      <c r="C1856" s="37"/>
    </row>
    <row r="1857" spans="1:3" x14ac:dyDescent="0.25">
      <c r="A1857" s="26"/>
      <c r="B1857" s="26"/>
      <c r="C1857" s="37"/>
    </row>
    <row r="1858" spans="1:3" x14ac:dyDescent="0.25">
      <c r="A1858" s="26"/>
      <c r="B1858" s="26"/>
      <c r="C1858" s="37"/>
    </row>
    <row r="1859" spans="1:3" x14ac:dyDescent="0.25">
      <c r="A1859" s="26"/>
      <c r="B1859" s="26"/>
      <c r="C1859" s="37"/>
    </row>
    <row r="1860" spans="1:3" x14ac:dyDescent="0.25">
      <c r="A1860" s="26"/>
      <c r="B1860" s="26"/>
      <c r="C1860" s="37"/>
    </row>
    <row r="1861" spans="1:3" x14ac:dyDescent="0.25">
      <c r="A1861" s="26"/>
      <c r="B1861" s="26"/>
      <c r="C1861" s="37"/>
    </row>
    <row r="1862" spans="1:3" x14ac:dyDescent="0.25">
      <c r="A1862" s="26"/>
      <c r="B1862" s="26"/>
      <c r="C1862" s="37"/>
    </row>
    <row r="1863" spans="1:3" x14ac:dyDescent="0.25">
      <c r="A1863" s="26"/>
      <c r="B1863" s="26"/>
      <c r="C1863" s="37"/>
    </row>
    <row r="1864" spans="1:3" x14ac:dyDescent="0.25">
      <c r="A1864" s="26"/>
      <c r="B1864" s="26"/>
      <c r="C1864" s="37"/>
    </row>
    <row r="1865" spans="1:3" x14ac:dyDescent="0.25">
      <c r="A1865" s="26"/>
      <c r="B1865" s="26"/>
      <c r="C1865" s="37"/>
    </row>
    <row r="1866" spans="1:3" x14ac:dyDescent="0.25">
      <c r="A1866" s="26"/>
      <c r="B1866" s="26"/>
      <c r="C1866" s="37"/>
    </row>
    <row r="1867" spans="1:3" x14ac:dyDescent="0.25">
      <c r="A1867" s="26"/>
      <c r="B1867" s="26"/>
      <c r="C1867" s="37"/>
    </row>
    <row r="1868" spans="1:3" x14ac:dyDescent="0.25">
      <c r="A1868" s="26"/>
      <c r="B1868" s="26"/>
      <c r="C1868" s="37"/>
    </row>
    <row r="1869" spans="1:3" x14ac:dyDescent="0.25">
      <c r="A1869" s="26"/>
      <c r="B1869" s="26"/>
      <c r="C1869" s="37"/>
    </row>
    <row r="1870" spans="1:3" x14ac:dyDescent="0.25">
      <c r="A1870" s="26"/>
      <c r="B1870" s="26"/>
      <c r="C1870" s="37"/>
    </row>
    <row r="1871" spans="1:3" x14ac:dyDescent="0.25">
      <c r="A1871" s="26"/>
      <c r="B1871" s="26"/>
      <c r="C1871" s="37"/>
    </row>
    <row r="1872" spans="1:3" x14ac:dyDescent="0.25">
      <c r="A1872" s="26"/>
      <c r="B1872" s="26"/>
      <c r="C1872" s="37"/>
    </row>
    <row r="1873" spans="1:3" x14ac:dyDescent="0.25">
      <c r="A1873" s="26"/>
      <c r="B1873" s="26"/>
      <c r="C1873" s="37"/>
    </row>
    <row r="1874" spans="1:3" x14ac:dyDescent="0.25">
      <c r="A1874" s="26"/>
      <c r="B1874" s="26"/>
      <c r="C1874" s="37"/>
    </row>
    <row r="1875" spans="1:3" x14ac:dyDescent="0.25">
      <c r="A1875" s="26"/>
      <c r="B1875" s="26"/>
      <c r="C1875" s="37"/>
    </row>
    <row r="1876" spans="1:3" x14ac:dyDescent="0.25">
      <c r="A1876" s="26"/>
      <c r="B1876" s="26"/>
      <c r="C1876" s="37"/>
    </row>
    <row r="1877" spans="1:3" x14ac:dyDescent="0.25">
      <c r="A1877" s="26"/>
      <c r="B1877" s="26"/>
      <c r="C1877" s="37"/>
    </row>
    <row r="1878" spans="1:3" x14ac:dyDescent="0.25">
      <c r="A1878" s="26"/>
      <c r="B1878" s="26"/>
      <c r="C1878" s="37"/>
    </row>
    <row r="1879" spans="1:3" x14ac:dyDescent="0.25">
      <c r="A1879" s="26"/>
      <c r="B1879" s="26"/>
      <c r="C1879" s="37"/>
    </row>
    <row r="1880" spans="1:3" x14ac:dyDescent="0.25">
      <c r="A1880" s="26"/>
      <c r="B1880" s="26"/>
      <c r="C1880" s="37"/>
    </row>
    <row r="1881" spans="1:3" x14ac:dyDescent="0.25">
      <c r="A1881" s="26"/>
      <c r="B1881" s="26"/>
      <c r="C1881" s="37"/>
    </row>
    <row r="1882" spans="1:3" x14ac:dyDescent="0.25">
      <c r="A1882" s="26"/>
      <c r="B1882" s="26"/>
      <c r="C1882" s="37"/>
    </row>
    <row r="1883" spans="1:3" x14ac:dyDescent="0.25">
      <c r="A1883" s="26"/>
      <c r="B1883" s="26"/>
      <c r="C1883" s="37"/>
    </row>
    <row r="1884" spans="1:3" x14ac:dyDescent="0.25">
      <c r="A1884" s="26"/>
      <c r="B1884" s="26"/>
      <c r="C1884" s="37"/>
    </row>
    <row r="1885" spans="1:3" x14ac:dyDescent="0.25">
      <c r="A1885" s="26"/>
      <c r="B1885" s="26"/>
      <c r="C1885" s="37"/>
    </row>
    <row r="1886" spans="1:3" x14ac:dyDescent="0.25">
      <c r="A1886" s="26"/>
      <c r="B1886" s="26"/>
      <c r="C1886" s="37"/>
    </row>
    <row r="1887" spans="1:3" x14ac:dyDescent="0.25">
      <c r="A1887" s="26"/>
      <c r="B1887" s="26"/>
      <c r="C1887" s="37"/>
    </row>
    <row r="1888" spans="1:3" x14ac:dyDescent="0.25">
      <c r="A1888" s="26"/>
      <c r="B1888" s="26"/>
      <c r="C1888" s="37"/>
    </row>
    <row r="1889" spans="1:3" x14ac:dyDescent="0.25">
      <c r="A1889" s="26"/>
      <c r="B1889" s="26"/>
      <c r="C1889" s="37"/>
    </row>
    <row r="1890" spans="1:3" x14ac:dyDescent="0.25">
      <c r="A1890" s="26"/>
      <c r="B1890" s="26"/>
      <c r="C1890" s="37"/>
    </row>
    <row r="1891" spans="1:3" x14ac:dyDescent="0.25">
      <c r="A1891" s="26"/>
      <c r="B1891" s="26"/>
      <c r="C1891" s="37"/>
    </row>
    <row r="1892" spans="1:3" x14ac:dyDescent="0.25">
      <c r="A1892" s="26"/>
      <c r="B1892" s="26"/>
      <c r="C1892" s="37"/>
    </row>
    <row r="1893" spans="1:3" x14ac:dyDescent="0.25">
      <c r="A1893" s="26"/>
      <c r="B1893" s="26"/>
      <c r="C1893" s="37"/>
    </row>
    <row r="1894" spans="1:3" x14ac:dyDescent="0.25">
      <c r="A1894" s="26"/>
      <c r="B1894" s="26"/>
      <c r="C1894" s="37"/>
    </row>
    <row r="1895" spans="1:3" x14ac:dyDescent="0.25">
      <c r="A1895" s="26"/>
      <c r="B1895" s="26"/>
      <c r="C1895" s="37"/>
    </row>
    <row r="1896" spans="1:3" x14ac:dyDescent="0.25">
      <c r="A1896" s="26"/>
      <c r="B1896" s="26"/>
      <c r="C1896" s="37"/>
    </row>
    <row r="1897" spans="1:3" x14ac:dyDescent="0.25">
      <c r="A1897" s="26"/>
      <c r="B1897" s="26"/>
      <c r="C1897" s="37"/>
    </row>
    <row r="1898" spans="1:3" x14ac:dyDescent="0.25">
      <c r="A1898" s="26"/>
      <c r="B1898" s="26"/>
      <c r="C1898" s="37"/>
    </row>
    <row r="1899" spans="1:3" x14ac:dyDescent="0.25">
      <c r="A1899" s="26"/>
      <c r="B1899" s="26"/>
      <c r="C1899" s="37"/>
    </row>
    <row r="1900" spans="1:3" x14ac:dyDescent="0.25">
      <c r="A1900" s="26"/>
      <c r="B1900" s="26"/>
      <c r="C1900" s="37"/>
    </row>
    <row r="1901" spans="1:3" x14ac:dyDescent="0.25">
      <c r="A1901" s="26"/>
      <c r="B1901" s="26"/>
      <c r="C1901" s="37"/>
    </row>
    <row r="1902" spans="1:3" x14ac:dyDescent="0.25">
      <c r="A1902" s="26"/>
      <c r="B1902" s="26"/>
      <c r="C1902" s="37"/>
    </row>
    <row r="1903" spans="1:3" x14ac:dyDescent="0.25">
      <c r="A1903" s="26"/>
      <c r="B1903" s="26"/>
      <c r="C1903" s="37"/>
    </row>
    <row r="1904" spans="1:3" x14ac:dyDescent="0.25">
      <c r="A1904" s="26"/>
      <c r="B1904" s="26"/>
      <c r="C1904" s="37"/>
    </row>
    <row r="1905" spans="1:3" x14ac:dyDescent="0.25">
      <c r="A1905" s="26"/>
      <c r="B1905" s="26"/>
      <c r="C1905" s="37"/>
    </row>
    <row r="1906" spans="1:3" x14ac:dyDescent="0.25">
      <c r="A1906" s="26"/>
      <c r="B1906" s="26"/>
      <c r="C1906" s="37"/>
    </row>
    <row r="1907" spans="1:3" x14ac:dyDescent="0.25">
      <c r="A1907" s="26"/>
      <c r="B1907" s="26"/>
      <c r="C1907" s="37"/>
    </row>
    <row r="1908" spans="1:3" x14ac:dyDescent="0.25">
      <c r="A1908" s="26"/>
      <c r="B1908" s="26"/>
      <c r="C1908" s="37"/>
    </row>
    <row r="1909" spans="1:3" x14ac:dyDescent="0.25">
      <c r="A1909" s="26"/>
      <c r="B1909" s="26"/>
      <c r="C1909" s="37"/>
    </row>
    <row r="1910" spans="1:3" x14ac:dyDescent="0.25">
      <c r="A1910" s="26"/>
      <c r="B1910" s="26"/>
      <c r="C1910" s="37"/>
    </row>
    <row r="1911" spans="1:3" x14ac:dyDescent="0.25">
      <c r="A1911" s="26"/>
      <c r="B1911" s="26"/>
      <c r="C1911" s="37"/>
    </row>
    <row r="1912" spans="1:3" x14ac:dyDescent="0.25">
      <c r="A1912" s="26"/>
      <c r="B1912" s="26"/>
      <c r="C1912" s="37"/>
    </row>
    <row r="1913" spans="1:3" x14ac:dyDescent="0.25">
      <c r="A1913" s="26"/>
      <c r="B1913" s="26"/>
      <c r="C1913" s="37"/>
    </row>
    <row r="1914" spans="1:3" x14ac:dyDescent="0.25">
      <c r="A1914" s="26"/>
      <c r="B1914" s="26"/>
      <c r="C1914" s="37"/>
    </row>
    <row r="1915" spans="1:3" x14ac:dyDescent="0.25">
      <c r="A1915" s="26"/>
      <c r="B1915" s="26"/>
      <c r="C1915" s="37"/>
    </row>
    <row r="1916" spans="1:3" x14ac:dyDescent="0.25">
      <c r="A1916" s="26"/>
      <c r="B1916" s="26"/>
      <c r="C1916" s="37"/>
    </row>
    <row r="1917" spans="1:3" x14ac:dyDescent="0.25">
      <c r="A1917" s="26"/>
      <c r="B1917" s="26"/>
      <c r="C1917" s="37"/>
    </row>
    <row r="1918" spans="1:3" x14ac:dyDescent="0.25">
      <c r="A1918" s="26"/>
      <c r="B1918" s="26"/>
      <c r="C1918" s="37"/>
    </row>
    <row r="1919" spans="1:3" x14ac:dyDescent="0.25">
      <c r="A1919" s="26"/>
      <c r="B1919" s="26"/>
      <c r="C1919" s="37"/>
    </row>
    <row r="1920" spans="1:3" x14ac:dyDescent="0.25">
      <c r="A1920" s="26"/>
      <c r="B1920" s="26"/>
      <c r="C1920" s="37"/>
    </row>
    <row r="1921" spans="1:3" x14ac:dyDescent="0.25">
      <c r="A1921" s="26"/>
      <c r="B1921" s="26"/>
      <c r="C1921" s="37"/>
    </row>
    <row r="1922" spans="1:3" x14ac:dyDescent="0.25">
      <c r="A1922" s="26"/>
      <c r="B1922" s="26"/>
      <c r="C1922" s="37"/>
    </row>
    <row r="1923" spans="1:3" x14ac:dyDescent="0.25">
      <c r="A1923" s="26"/>
      <c r="B1923" s="26"/>
      <c r="C1923" s="37"/>
    </row>
    <row r="1924" spans="1:3" x14ac:dyDescent="0.25">
      <c r="A1924" s="26"/>
      <c r="B1924" s="26"/>
      <c r="C1924" s="37"/>
    </row>
    <row r="1925" spans="1:3" x14ac:dyDescent="0.25">
      <c r="A1925" s="26"/>
      <c r="B1925" s="26"/>
      <c r="C1925" s="37"/>
    </row>
    <row r="1926" spans="1:3" x14ac:dyDescent="0.25">
      <c r="A1926" s="26"/>
      <c r="B1926" s="26"/>
      <c r="C1926" s="37"/>
    </row>
    <row r="1927" spans="1:3" x14ac:dyDescent="0.25">
      <c r="A1927" s="26"/>
      <c r="B1927" s="26"/>
      <c r="C1927" s="37"/>
    </row>
    <row r="1928" spans="1:3" x14ac:dyDescent="0.25">
      <c r="A1928" s="26"/>
      <c r="B1928" s="26"/>
      <c r="C1928" s="37"/>
    </row>
    <row r="1929" spans="1:3" x14ac:dyDescent="0.25">
      <c r="A1929" s="26"/>
      <c r="B1929" s="26"/>
      <c r="C1929" s="37"/>
    </row>
    <row r="1930" spans="1:3" x14ac:dyDescent="0.25">
      <c r="A1930" s="26"/>
      <c r="B1930" s="26"/>
      <c r="C1930" s="37"/>
    </row>
    <row r="1931" spans="1:3" x14ac:dyDescent="0.25">
      <c r="A1931" s="26"/>
      <c r="B1931" s="26"/>
      <c r="C1931" s="37"/>
    </row>
    <row r="1932" spans="1:3" x14ac:dyDescent="0.25">
      <c r="A1932" s="26"/>
      <c r="B1932" s="26"/>
      <c r="C1932" s="37"/>
    </row>
    <row r="1933" spans="1:3" x14ac:dyDescent="0.25">
      <c r="A1933" s="26"/>
      <c r="B1933" s="26"/>
      <c r="C1933" s="37"/>
    </row>
    <row r="1934" spans="1:3" x14ac:dyDescent="0.25">
      <c r="A1934" s="26"/>
      <c r="B1934" s="26"/>
      <c r="C1934" s="37"/>
    </row>
    <row r="1935" spans="1:3" x14ac:dyDescent="0.25">
      <c r="A1935" s="26"/>
      <c r="B1935" s="26"/>
      <c r="C1935" s="37"/>
    </row>
    <row r="1936" spans="1:3" x14ac:dyDescent="0.25">
      <c r="A1936" s="26"/>
      <c r="B1936" s="26"/>
      <c r="C1936" s="37"/>
    </row>
    <row r="1937" spans="1:3" x14ac:dyDescent="0.25">
      <c r="A1937" s="26"/>
      <c r="B1937" s="26"/>
      <c r="C1937" s="37"/>
    </row>
    <row r="1938" spans="1:3" x14ac:dyDescent="0.25">
      <c r="A1938" s="26"/>
      <c r="B1938" s="26"/>
      <c r="C1938" s="37"/>
    </row>
    <row r="1939" spans="1:3" x14ac:dyDescent="0.25">
      <c r="A1939" s="26"/>
      <c r="B1939" s="26"/>
      <c r="C1939" s="37"/>
    </row>
    <row r="1940" spans="1:3" x14ac:dyDescent="0.25">
      <c r="A1940" s="26"/>
      <c r="B1940" s="26"/>
      <c r="C1940" s="37"/>
    </row>
    <row r="1941" spans="1:3" x14ac:dyDescent="0.25">
      <c r="A1941" s="26"/>
      <c r="B1941" s="26"/>
      <c r="C1941" s="37"/>
    </row>
    <row r="1942" spans="1:3" x14ac:dyDescent="0.25">
      <c r="A1942" s="26"/>
      <c r="B1942" s="26"/>
      <c r="C1942" s="37"/>
    </row>
    <row r="1943" spans="1:3" x14ac:dyDescent="0.25">
      <c r="A1943" s="26"/>
      <c r="B1943" s="26"/>
      <c r="C1943" s="37"/>
    </row>
    <row r="1944" spans="1:3" x14ac:dyDescent="0.25">
      <c r="A1944" s="26"/>
      <c r="B1944" s="26"/>
      <c r="C1944" s="37"/>
    </row>
    <row r="1945" spans="1:3" x14ac:dyDescent="0.25">
      <c r="A1945" s="26"/>
      <c r="B1945" s="26"/>
      <c r="C1945" s="37"/>
    </row>
    <row r="1946" spans="1:3" x14ac:dyDescent="0.25">
      <c r="A1946" s="26"/>
      <c r="B1946" s="26"/>
      <c r="C1946" s="37"/>
    </row>
    <row r="1947" spans="1:3" x14ac:dyDescent="0.25">
      <c r="A1947" s="26"/>
      <c r="B1947" s="26"/>
      <c r="C1947" s="37"/>
    </row>
    <row r="1948" spans="1:3" x14ac:dyDescent="0.25">
      <c r="A1948" s="26"/>
      <c r="B1948" s="26"/>
      <c r="C1948" s="37"/>
    </row>
    <row r="1949" spans="1:3" x14ac:dyDescent="0.25">
      <c r="A1949" s="26"/>
      <c r="B1949" s="26"/>
      <c r="C1949" s="37"/>
    </row>
    <row r="1950" spans="1:3" x14ac:dyDescent="0.25">
      <c r="A1950" s="26"/>
      <c r="B1950" s="26"/>
      <c r="C1950" s="37"/>
    </row>
    <row r="1951" spans="1:3" x14ac:dyDescent="0.25">
      <c r="A1951" s="26"/>
      <c r="B1951" s="26"/>
      <c r="C1951" s="37"/>
    </row>
    <row r="1952" spans="1:3" x14ac:dyDescent="0.25">
      <c r="A1952" s="26"/>
      <c r="B1952" s="26"/>
      <c r="C1952" s="37"/>
    </row>
    <row r="1953" spans="1:3" x14ac:dyDescent="0.25">
      <c r="A1953" s="26"/>
      <c r="B1953" s="26"/>
      <c r="C1953" s="37"/>
    </row>
    <row r="1954" spans="1:3" x14ac:dyDescent="0.25">
      <c r="A1954" s="26"/>
      <c r="B1954" s="26"/>
      <c r="C1954" s="37"/>
    </row>
    <row r="1955" spans="1:3" x14ac:dyDescent="0.25">
      <c r="A1955" s="26"/>
      <c r="B1955" s="26"/>
      <c r="C1955" s="37"/>
    </row>
    <row r="1956" spans="1:3" x14ac:dyDescent="0.25">
      <c r="A1956" s="26"/>
      <c r="B1956" s="26"/>
      <c r="C1956" s="37"/>
    </row>
    <row r="1957" spans="1:3" x14ac:dyDescent="0.25">
      <c r="A1957" s="26"/>
      <c r="B1957" s="26"/>
      <c r="C1957" s="37"/>
    </row>
    <row r="1958" spans="1:3" x14ac:dyDescent="0.25">
      <c r="A1958" s="26"/>
      <c r="B1958" s="26"/>
      <c r="C1958" s="37"/>
    </row>
    <row r="1959" spans="1:3" x14ac:dyDescent="0.25">
      <c r="A1959" s="26"/>
      <c r="B1959" s="26"/>
      <c r="C1959" s="37"/>
    </row>
    <row r="1960" spans="1:3" x14ac:dyDescent="0.25">
      <c r="A1960" s="26"/>
      <c r="B1960" s="26"/>
      <c r="C1960" s="37"/>
    </row>
    <row r="1961" spans="1:3" x14ac:dyDescent="0.25">
      <c r="A1961" s="26"/>
      <c r="B1961" s="26"/>
      <c r="C1961" s="37"/>
    </row>
    <row r="1962" spans="1:3" x14ac:dyDescent="0.25">
      <c r="A1962" s="26"/>
      <c r="B1962" s="26"/>
      <c r="C1962" s="37"/>
    </row>
    <row r="1963" spans="1:3" x14ac:dyDescent="0.25">
      <c r="A1963" s="26"/>
      <c r="B1963" s="26"/>
      <c r="C1963" s="37"/>
    </row>
    <row r="1964" spans="1:3" x14ac:dyDescent="0.25">
      <c r="A1964" s="26"/>
      <c r="B1964" s="26"/>
      <c r="C1964" s="37"/>
    </row>
    <row r="1965" spans="1:3" x14ac:dyDescent="0.25">
      <c r="A1965" s="26"/>
      <c r="B1965" s="26"/>
      <c r="C1965" s="37"/>
    </row>
    <row r="1966" spans="1:3" x14ac:dyDescent="0.25">
      <c r="A1966" s="26"/>
      <c r="B1966" s="26"/>
      <c r="C1966" s="37"/>
    </row>
    <row r="1967" spans="1:3" x14ac:dyDescent="0.25">
      <c r="A1967" s="26"/>
      <c r="B1967" s="26"/>
      <c r="C1967" s="37"/>
    </row>
    <row r="1968" spans="1:3" x14ac:dyDescent="0.25">
      <c r="A1968" s="26"/>
      <c r="B1968" s="26"/>
      <c r="C1968" s="37"/>
    </row>
    <row r="1969" spans="1:3" x14ac:dyDescent="0.25">
      <c r="A1969" s="26"/>
      <c r="B1969" s="26"/>
      <c r="C1969" s="37"/>
    </row>
    <row r="1970" spans="1:3" x14ac:dyDescent="0.25">
      <c r="A1970" s="26"/>
      <c r="B1970" s="26"/>
      <c r="C1970" s="37"/>
    </row>
    <row r="1971" spans="1:3" x14ac:dyDescent="0.25">
      <c r="A1971" s="26"/>
      <c r="B1971" s="26"/>
      <c r="C1971" s="37"/>
    </row>
    <row r="1972" spans="1:3" x14ac:dyDescent="0.25">
      <c r="A1972" s="26"/>
      <c r="B1972" s="26"/>
      <c r="C1972" s="37"/>
    </row>
    <row r="1973" spans="1:3" x14ac:dyDescent="0.25">
      <c r="A1973" s="26"/>
      <c r="B1973" s="26"/>
      <c r="C1973" s="37"/>
    </row>
    <row r="1974" spans="1:3" x14ac:dyDescent="0.25">
      <c r="A1974" s="26"/>
      <c r="B1974" s="26"/>
      <c r="C1974" s="37"/>
    </row>
    <row r="1975" spans="1:3" x14ac:dyDescent="0.25">
      <c r="A1975" s="26"/>
      <c r="B1975" s="26"/>
      <c r="C1975" s="37"/>
    </row>
    <row r="1976" spans="1:3" x14ac:dyDescent="0.25">
      <c r="A1976" s="26"/>
      <c r="B1976" s="26"/>
      <c r="C1976" s="37"/>
    </row>
    <row r="1977" spans="1:3" x14ac:dyDescent="0.25">
      <c r="A1977" s="26"/>
      <c r="B1977" s="26"/>
      <c r="C1977" s="37"/>
    </row>
    <row r="1978" spans="1:3" x14ac:dyDescent="0.25">
      <c r="A1978" s="26"/>
      <c r="B1978" s="26"/>
      <c r="C1978" s="37"/>
    </row>
    <row r="1979" spans="1:3" x14ac:dyDescent="0.25">
      <c r="A1979" s="26"/>
      <c r="B1979" s="26"/>
      <c r="C1979" s="37"/>
    </row>
    <row r="1980" spans="1:3" x14ac:dyDescent="0.25">
      <c r="A1980" s="26"/>
      <c r="B1980" s="26"/>
      <c r="C1980" s="37"/>
    </row>
    <row r="1981" spans="1:3" x14ac:dyDescent="0.25">
      <c r="A1981" s="26"/>
      <c r="B1981" s="26"/>
      <c r="C1981" s="37"/>
    </row>
    <row r="1982" spans="1:3" x14ac:dyDescent="0.25">
      <c r="A1982" s="26"/>
      <c r="B1982" s="26"/>
      <c r="C1982" s="37"/>
    </row>
    <row r="1983" spans="1:3" x14ac:dyDescent="0.25">
      <c r="A1983" s="26"/>
      <c r="B1983" s="26"/>
      <c r="C1983" s="37"/>
    </row>
    <row r="1984" spans="1:3" x14ac:dyDescent="0.25">
      <c r="A1984" s="26"/>
      <c r="B1984" s="26"/>
      <c r="C1984" s="37"/>
    </row>
    <row r="1985" spans="1:3" x14ac:dyDescent="0.25">
      <c r="A1985" s="26"/>
      <c r="B1985" s="26"/>
      <c r="C1985" s="37"/>
    </row>
    <row r="1986" spans="1:3" x14ac:dyDescent="0.25">
      <c r="A1986" s="26"/>
      <c r="B1986" s="26"/>
      <c r="C1986" s="37"/>
    </row>
    <row r="1987" spans="1:3" x14ac:dyDescent="0.25">
      <c r="A1987" s="26"/>
      <c r="B1987" s="26"/>
      <c r="C1987" s="37"/>
    </row>
    <row r="1988" spans="1:3" x14ac:dyDescent="0.25">
      <c r="A1988" s="26"/>
      <c r="B1988" s="26"/>
      <c r="C1988" s="37"/>
    </row>
    <row r="1989" spans="1:3" x14ac:dyDescent="0.25">
      <c r="A1989" s="26"/>
      <c r="B1989" s="26"/>
      <c r="C1989" s="37"/>
    </row>
    <row r="1990" spans="1:3" x14ac:dyDescent="0.25">
      <c r="A1990" s="26"/>
      <c r="B1990" s="26"/>
      <c r="C1990" s="37"/>
    </row>
    <row r="1991" spans="1:3" x14ac:dyDescent="0.25">
      <c r="A1991" s="26"/>
      <c r="B1991" s="26"/>
      <c r="C1991" s="37"/>
    </row>
    <row r="1992" spans="1:3" x14ac:dyDescent="0.25">
      <c r="A1992" s="26"/>
      <c r="B1992" s="26"/>
      <c r="C1992" s="37"/>
    </row>
    <row r="1993" spans="1:3" x14ac:dyDescent="0.25">
      <c r="A1993" s="26"/>
      <c r="B1993" s="26"/>
      <c r="C1993" s="37"/>
    </row>
    <row r="1994" spans="1:3" x14ac:dyDescent="0.25">
      <c r="A1994" s="26"/>
      <c r="B1994" s="26"/>
      <c r="C1994" s="37"/>
    </row>
    <row r="1995" spans="1:3" x14ac:dyDescent="0.25">
      <c r="A1995" s="26"/>
      <c r="B1995" s="26"/>
      <c r="C1995" s="37"/>
    </row>
    <row r="1996" spans="1:3" x14ac:dyDescent="0.25">
      <c r="A1996" s="26"/>
      <c r="B1996" s="26"/>
      <c r="C1996" s="37"/>
    </row>
    <row r="1997" spans="1:3" x14ac:dyDescent="0.25">
      <c r="A1997" s="26"/>
      <c r="B1997" s="26"/>
      <c r="C1997" s="37"/>
    </row>
    <row r="1998" spans="1:3" x14ac:dyDescent="0.25">
      <c r="A1998" s="26"/>
      <c r="B1998" s="26"/>
      <c r="C1998" s="37"/>
    </row>
    <row r="1999" spans="1:3" x14ac:dyDescent="0.25">
      <c r="A1999" s="26"/>
      <c r="B1999" s="26"/>
      <c r="C1999" s="37"/>
    </row>
    <row r="2000" spans="1:3" x14ac:dyDescent="0.25">
      <c r="A2000" s="26"/>
      <c r="B2000" s="26"/>
      <c r="C2000" s="37"/>
    </row>
    <row r="2001" spans="1:3" x14ac:dyDescent="0.25">
      <c r="A2001" s="26"/>
      <c r="B2001" s="26"/>
      <c r="C2001" s="37"/>
    </row>
    <row r="2002" spans="1:3" x14ac:dyDescent="0.25">
      <c r="A2002" s="26"/>
      <c r="B2002" s="26"/>
      <c r="C2002" s="37"/>
    </row>
    <row r="2003" spans="1:3" x14ac:dyDescent="0.25">
      <c r="A2003" s="26"/>
      <c r="B2003" s="26"/>
      <c r="C2003" s="37"/>
    </row>
    <row r="2004" spans="1:3" x14ac:dyDescent="0.25">
      <c r="A2004" s="26"/>
      <c r="B2004" s="26"/>
      <c r="C2004" s="37"/>
    </row>
    <row r="2005" spans="1:3" x14ac:dyDescent="0.25">
      <c r="A2005" s="26"/>
      <c r="B2005" s="26"/>
      <c r="C2005" s="37"/>
    </row>
    <row r="2006" spans="1:3" x14ac:dyDescent="0.25">
      <c r="A2006" s="26"/>
      <c r="B2006" s="26"/>
      <c r="C2006" s="37"/>
    </row>
    <row r="2007" spans="1:3" x14ac:dyDescent="0.25">
      <c r="A2007" s="26"/>
      <c r="B2007" s="26"/>
      <c r="C2007" s="37"/>
    </row>
    <row r="2008" spans="1:3" x14ac:dyDescent="0.25">
      <c r="A2008" s="26"/>
      <c r="B2008" s="26"/>
      <c r="C2008" s="37"/>
    </row>
    <row r="2009" spans="1:3" x14ac:dyDescent="0.25">
      <c r="A2009" s="26"/>
      <c r="B2009" s="26"/>
      <c r="C2009" s="37"/>
    </row>
    <row r="2010" spans="1:3" x14ac:dyDescent="0.25">
      <c r="A2010" s="26"/>
      <c r="B2010" s="26"/>
      <c r="C2010" s="37"/>
    </row>
    <row r="2011" spans="1:3" x14ac:dyDescent="0.25">
      <c r="A2011" s="26"/>
      <c r="B2011" s="26"/>
      <c r="C2011" s="37"/>
    </row>
    <row r="2012" spans="1:3" x14ac:dyDescent="0.25">
      <c r="A2012" s="26"/>
      <c r="B2012" s="26"/>
      <c r="C2012" s="37"/>
    </row>
    <row r="2013" spans="1:3" x14ac:dyDescent="0.25">
      <c r="A2013" s="26"/>
      <c r="B2013" s="26"/>
      <c r="C2013" s="37"/>
    </row>
    <row r="2014" spans="1:3" x14ac:dyDescent="0.25">
      <c r="A2014" s="26"/>
      <c r="B2014" s="26"/>
      <c r="C2014" s="37"/>
    </row>
    <row r="2015" spans="1:3" x14ac:dyDescent="0.25">
      <c r="A2015" s="26"/>
      <c r="B2015" s="26"/>
      <c r="C2015" s="37"/>
    </row>
    <row r="2016" spans="1:3" x14ac:dyDescent="0.25">
      <c r="A2016" s="26"/>
      <c r="B2016" s="26"/>
      <c r="C2016" s="37"/>
    </row>
    <row r="2017" spans="1:3" x14ac:dyDescent="0.25">
      <c r="A2017" s="26"/>
      <c r="B2017" s="26"/>
      <c r="C2017" s="37"/>
    </row>
    <row r="2018" spans="1:3" x14ac:dyDescent="0.25">
      <c r="A2018" s="26"/>
      <c r="B2018" s="26"/>
      <c r="C2018" s="37"/>
    </row>
    <row r="2019" spans="1:3" x14ac:dyDescent="0.25">
      <c r="A2019" s="26"/>
      <c r="B2019" s="26"/>
      <c r="C2019" s="37"/>
    </row>
    <row r="2020" spans="1:3" x14ac:dyDescent="0.25">
      <c r="A2020" s="26"/>
      <c r="B2020" s="26"/>
      <c r="C2020" s="37"/>
    </row>
    <row r="2021" spans="1:3" x14ac:dyDescent="0.25">
      <c r="A2021" s="26"/>
      <c r="B2021" s="26"/>
      <c r="C2021" s="37"/>
    </row>
    <row r="2022" spans="1:3" x14ac:dyDescent="0.25">
      <c r="A2022" s="26"/>
      <c r="B2022" s="26"/>
      <c r="C2022" s="37"/>
    </row>
    <row r="2023" spans="1:3" x14ac:dyDescent="0.25">
      <c r="A2023" s="26"/>
      <c r="B2023" s="26"/>
      <c r="C2023" s="37"/>
    </row>
    <row r="2024" spans="1:3" x14ac:dyDescent="0.25">
      <c r="A2024" s="26"/>
      <c r="B2024" s="26"/>
      <c r="C2024" s="37"/>
    </row>
    <row r="2025" spans="1:3" x14ac:dyDescent="0.25">
      <c r="A2025" s="26"/>
      <c r="B2025" s="26"/>
      <c r="C2025" s="37"/>
    </row>
    <row r="2026" spans="1:3" x14ac:dyDescent="0.25">
      <c r="A2026" s="26"/>
      <c r="B2026" s="26"/>
      <c r="C2026" s="37"/>
    </row>
    <row r="2027" spans="1:3" x14ac:dyDescent="0.25">
      <c r="A2027" s="26"/>
      <c r="B2027" s="26"/>
      <c r="C2027" s="37"/>
    </row>
    <row r="2028" spans="1:3" x14ac:dyDescent="0.25">
      <c r="A2028" s="26"/>
      <c r="B2028" s="26"/>
      <c r="C2028" s="37"/>
    </row>
    <row r="2029" spans="1:3" x14ac:dyDescent="0.25">
      <c r="A2029" s="26"/>
      <c r="B2029" s="26"/>
      <c r="C2029" s="37"/>
    </row>
    <row r="2030" spans="1:3" x14ac:dyDescent="0.25">
      <c r="A2030" s="26"/>
      <c r="B2030" s="26"/>
      <c r="C2030" s="37"/>
    </row>
    <row r="2031" spans="1:3" x14ac:dyDescent="0.25">
      <c r="A2031" s="26"/>
      <c r="B2031" s="26"/>
      <c r="C2031" s="37"/>
    </row>
    <row r="2032" spans="1:3" x14ac:dyDescent="0.25">
      <c r="A2032" s="26"/>
      <c r="B2032" s="26"/>
      <c r="C2032" s="37"/>
    </row>
    <row r="2033" spans="1:3" x14ac:dyDescent="0.25">
      <c r="A2033" s="26"/>
      <c r="B2033" s="26"/>
      <c r="C2033" s="37"/>
    </row>
    <row r="2034" spans="1:3" x14ac:dyDescent="0.25">
      <c r="A2034" s="26"/>
      <c r="B2034" s="26"/>
      <c r="C2034" s="37"/>
    </row>
    <row r="2035" spans="1:3" x14ac:dyDescent="0.25">
      <c r="A2035" s="26"/>
      <c r="B2035" s="26"/>
      <c r="C2035" s="37"/>
    </row>
    <row r="2036" spans="1:3" x14ac:dyDescent="0.25">
      <c r="A2036" s="26"/>
      <c r="B2036" s="26"/>
      <c r="C2036" s="37"/>
    </row>
    <row r="2037" spans="1:3" x14ac:dyDescent="0.25">
      <c r="A2037" s="26"/>
      <c r="B2037" s="26"/>
      <c r="C2037" s="37"/>
    </row>
    <row r="2038" spans="1:3" x14ac:dyDescent="0.25">
      <c r="A2038" s="26"/>
      <c r="B2038" s="26"/>
      <c r="C2038" s="37"/>
    </row>
    <row r="2039" spans="1:3" x14ac:dyDescent="0.25">
      <c r="A2039" s="26"/>
      <c r="B2039" s="26"/>
      <c r="C2039" s="37"/>
    </row>
    <row r="2040" spans="1:3" x14ac:dyDescent="0.25">
      <c r="A2040" s="26"/>
      <c r="B2040" s="26"/>
      <c r="C2040" s="37"/>
    </row>
    <row r="2041" spans="1:3" x14ac:dyDescent="0.25">
      <c r="A2041" s="26"/>
      <c r="B2041" s="26"/>
      <c r="C2041" s="37"/>
    </row>
    <row r="2042" spans="1:3" x14ac:dyDescent="0.25">
      <c r="A2042" s="26"/>
      <c r="B2042" s="26"/>
      <c r="C2042" s="37"/>
    </row>
    <row r="2043" spans="1:3" x14ac:dyDescent="0.25">
      <c r="A2043" s="26"/>
      <c r="B2043" s="26"/>
      <c r="C2043" s="37"/>
    </row>
    <row r="2044" spans="1:3" x14ac:dyDescent="0.25">
      <c r="A2044" s="26"/>
      <c r="B2044" s="26"/>
      <c r="C2044" s="37"/>
    </row>
    <row r="2045" spans="1:3" x14ac:dyDescent="0.25">
      <c r="A2045" s="26"/>
      <c r="B2045" s="26"/>
      <c r="C2045" s="37"/>
    </row>
    <row r="2046" spans="1:3" x14ac:dyDescent="0.25">
      <c r="A2046" s="26"/>
      <c r="B2046" s="26"/>
      <c r="C2046" s="37"/>
    </row>
    <row r="2047" spans="1:3" x14ac:dyDescent="0.25">
      <c r="A2047" s="26"/>
      <c r="B2047" s="26"/>
      <c r="C2047" s="37"/>
    </row>
    <row r="2048" spans="1:3" x14ac:dyDescent="0.25">
      <c r="A2048" s="26"/>
      <c r="B2048" s="26"/>
      <c r="C2048" s="37"/>
    </row>
    <row r="2049" spans="1:3" x14ac:dyDescent="0.25">
      <c r="A2049" s="26"/>
      <c r="B2049" s="26"/>
      <c r="C2049" s="37"/>
    </row>
    <row r="2050" spans="1:3" x14ac:dyDescent="0.25">
      <c r="A2050" s="26"/>
      <c r="B2050" s="26"/>
      <c r="C2050" s="37"/>
    </row>
    <row r="2051" spans="1:3" x14ac:dyDescent="0.25">
      <c r="A2051" s="26"/>
      <c r="B2051" s="26"/>
      <c r="C2051" s="37"/>
    </row>
    <row r="2052" spans="1:3" x14ac:dyDescent="0.25">
      <c r="A2052" s="26"/>
      <c r="B2052" s="26"/>
      <c r="C2052" s="37"/>
    </row>
    <row r="2053" spans="1:3" x14ac:dyDescent="0.25">
      <c r="A2053" s="26"/>
      <c r="B2053" s="26"/>
      <c r="C2053" s="37"/>
    </row>
    <row r="2054" spans="1:3" x14ac:dyDescent="0.25">
      <c r="A2054" s="26"/>
      <c r="B2054" s="26"/>
      <c r="C2054" s="37"/>
    </row>
    <row r="2055" spans="1:3" x14ac:dyDescent="0.25">
      <c r="A2055" s="26"/>
      <c r="B2055" s="26"/>
      <c r="C2055" s="37"/>
    </row>
    <row r="2056" spans="1:3" x14ac:dyDescent="0.25">
      <c r="A2056" s="26"/>
      <c r="B2056" s="26"/>
      <c r="C2056" s="37"/>
    </row>
    <row r="2057" spans="1:3" x14ac:dyDescent="0.25">
      <c r="A2057" s="26"/>
      <c r="B2057" s="26"/>
      <c r="C2057" s="37"/>
    </row>
    <row r="2058" spans="1:3" x14ac:dyDescent="0.25">
      <c r="A2058" s="26"/>
      <c r="B2058" s="26"/>
      <c r="C2058" s="37"/>
    </row>
    <row r="2059" spans="1:3" x14ac:dyDescent="0.25">
      <c r="A2059" s="26"/>
      <c r="B2059" s="26"/>
      <c r="C2059" s="37"/>
    </row>
    <row r="2060" spans="1:3" x14ac:dyDescent="0.25">
      <c r="A2060" s="26"/>
      <c r="B2060" s="26"/>
      <c r="C2060" s="37"/>
    </row>
    <row r="2061" spans="1:3" x14ac:dyDescent="0.25">
      <c r="A2061" s="26"/>
      <c r="B2061" s="26"/>
      <c r="C2061" s="37"/>
    </row>
    <row r="2062" spans="1:3" x14ac:dyDescent="0.25">
      <c r="A2062" s="26"/>
      <c r="B2062" s="26"/>
      <c r="C2062" s="37"/>
    </row>
    <row r="2063" spans="1:3" x14ac:dyDescent="0.25">
      <c r="A2063" s="26"/>
      <c r="B2063" s="26"/>
      <c r="C2063" s="37"/>
    </row>
    <row r="2064" spans="1:3" x14ac:dyDescent="0.25">
      <c r="A2064" s="26"/>
      <c r="B2064" s="26"/>
      <c r="C2064" s="37"/>
    </row>
    <row r="2065" spans="1:3" x14ac:dyDescent="0.25">
      <c r="A2065" s="26"/>
      <c r="B2065" s="26"/>
      <c r="C2065" s="37"/>
    </row>
    <row r="2066" spans="1:3" x14ac:dyDescent="0.25">
      <c r="A2066" s="26"/>
      <c r="B2066" s="26"/>
      <c r="C2066" s="37"/>
    </row>
    <row r="2067" spans="1:3" x14ac:dyDescent="0.25">
      <c r="A2067" s="26"/>
      <c r="B2067" s="26"/>
      <c r="C2067" s="37"/>
    </row>
    <row r="2068" spans="1:3" x14ac:dyDescent="0.25">
      <c r="A2068" s="26"/>
      <c r="B2068" s="26"/>
      <c r="C2068" s="37"/>
    </row>
    <row r="2069" spans="1:3" x14ac:dyDescent="0.25">
      <c r="A2069" s="26"/>
      <c r="B2069" s="26"/>
      <c r="C2069" s="37"/>
    </row>
    <row r="2070" spans="1:3" x14ac:dyDescent="0.25">
      <c r="A2070" s="26"/>
      <c r="B2070" s="26"/>
      <c r="C2070" s="37"/>
    </row>
    <row r="2071" spans="1:3" x14ac:dyDescent="0.25">
      <c r="A2071" s="26"/>
      <c r="B2071" s="26"/>
      <c r="C2071" s="37"/>
    </row>
    <row r="2072" spans="1:3" x14ac:dyDescent="0.25">
      <c r="A2072" s="26"/>
      <c r="B2072" s="26"/>
      <c r="C2072" s="37"/>
    </row>
    <row r="2073" spans="1:3" x14ac:dyDescent="0.25">
      <c r="A2073" s="26"/>
      <c r="B2073" s="26"/>
      <c r="C2073" s="37"/>
    </row>
    <row r="2074" spans="1:3" x14ac:dyDescent="0.25">
      <c r="A2074" s="26"/>
      <c r="B2074" s="26"/>
      <c r="C2074" s="37"/>
    </row>
    <row r="2075" spans="1:3" x14ac:dyDescent="0.25">
      <c r="A2075" s="26"/>
      <c r="B2075" s="26"/>
      <c r="C2075" s="37"/>
    </row>
    <row r="2076" spans="1:3" x14ac:dyDescent="0.25">
      <c r="A2076" s="26"/>
      <c r="B2076" s="26"/>
      <c r="C2076" s="37"/>
    </row>
    <row r="2077" spans="1:3" x14ac:dyDescent="0.25">
      <c r="A2077" s="26"/>
      <c r="B2077" s="26"/>
      <c r="C2077" s="37"/>
    </row>
    <row r="2078" spans="1:3" x14ac:dyDescent="0.25">
      <c r="A2078" s="26"/>
      <c r="B2078" s="26"/>
      <c r="C2078" s="37"/>
    </row>
    <row r="2079" spans="1:3" x14ac:dyDescent="0.25">
      <c r="A2079" s="26"/>
      <c r="B2079" s="26"/>
      <c r="C2079" s="37"/>
    </row>
    <row r="2080" spans="1:3" x14ac:dyDescent="0.25">
      <c r="A2080" s="26"/>
      <c r="B2080" s="26"/>
      <c r="C2080" s="37"/>
    </row>
    <row r="2081" spans="1:3" x14ac:dyDescent="0.25">
      <c r="A2081" s="26"/>
      <c r="B2081" s="26"/>
      <c r="C2081" s="37"/>
    </row>
    <row r="2082" spans="1:3" x14ac:dyDescent="0.25">
      <c r="A2082" s="26"/>
      <c r="B2082" s="26"/>
      <c r="C2082" s="37"/>
    </row>
    <row r="2083" spans="1:3" x14ac:dyDescent="0.25">
      <c r="A2083" s="26"/>
      <c r="B2083" s="26"/>
      <c r="C2083" s="37"/>
    </row>
    <row r="2084" spans="1:3" x14ac:dyDescent="0.25">
      <c r="A2084" s="26"/>
      <c r="B2084" s="26"/>
      <c r="C2084" s="37"/>
    </row>
    <row r="2085" spans="1:3" x14ac:dyDescent="0.25">
      <c r="A2085" s="26"/>
      <c r="B2085" s="26"/>
      <c r="C2085" s="37"/>
    </row>
    <row r="2086" spans="1:3" x14ac:dyDescent="0.25">
      <c r="A2086" s="26"/>
      <c r="B2086" s="26"/>
      <c r="C2086" s="37"/>
    </row>
    <row r="2087" spans="1:3" x14ac:dyDescent="0.25">
      <c r="A2087" s="26"/>
      <c r="B2087" s="26"/>
      <c r="C2087" s="37"/>
    </row>
    <row r="2088" spans="1:3" x14ac:dyDescent="0.25">
      <c r="A2088" s="26"/>
      <c r="B2088" s="26"/>
      <c r="C2088" s="37"/>
    </row>
    <row r="2089" spans="1:3" x14ac:dyDescent="0.25">
      <c r="A2089" s="26"/>
      <c r="B2089" s="26"/>
      <c r="C2089" s="37"/>
    </row>
    <row r="2090" spans="1:3" x14ac:dyDescent="0.25">
      <c r="A2090" s="26"/>
      <c r="B2090" s="26"/>
      <c r="C2090" s="37"/>
    </row>
    <row r="2091" spans="1:3" x14ac:dyDescent="0.25">
      <c r="A2091" s="26"/>
      <c r="B2091" s="26"/>
      <c r="C2091" s="37"/>
    </row>
    <row r="2092" spans="1:3" x14ac:dyDescent="0.25">
      <c r="A2092" s="26"/>
      <c r="B2092" s="26"/>
      <c r="C2092" s="37"/>
    </row>
    <row r="2093" spans="1:3" x14ac:dyDescent="0.25">
      <c r="A2093" s="26"/>
      <c r="B2093" s="26"/>
      <c r="C2093" s="37"/>
    </row>
    <row r="2094" spans="1:3" x14ac:dyDescent="0.25">
      <c r="A2094" s="26"/>
      <c r="B2094" s="26"/>
      <c r="C2094" s="37"/>
    </row>
    <row r="2095" spans="1:3" x14ac:dyDescent="0.25">
      <c r="A2095" s="26"/>
      <c r="B2095" s="26"/>
      <c r="C2095" s="37"/>
    </row>
    <row r="2096" spans="1:3" x14ac:dyDescent="0.25">
      <c r="A2096" s="26"/>
      <c r="B2096" s="26"/>
      <c r="C2096" s="37"/>
    </row>
    <row r="2097" spans="1:3" x14ac:dyDescent="0.25">
      <c r="A2097" s="26"/>
      <c r="B2097" s="26"/>
      <c r="C2097" s="37"/>
    </row>
    <row r="2098" spans="1:3" x14ac:dyDescent="0.25">
      <c r="A2098" s="26"/>
      <c r="B2098" s="26"/>
      <c r="C2098" s="37"/>
    </row>
    <row r="2099" spans="1:3" x14ac:dyDescent="0.25">
      <c r="A2099" s="26"/>
      <c r="B2099" s="26"/>
      <c r="C2099" s="37"/>
    </row>
    <row r="2100" spans="1:3" x14ac:dyDescent="0.25">
      <c r="A2100" s="26"/>
      <c r="B2100" s="26"/>
      <c r="C2100" s="37"/>
    </row>
    <row r="2101" spans="1:3" x14ac:dyDescent="0.25">
      <c r="A2101" s="26"/>
      <c r="B2101" s="26"/>
      <c r="C2101" s="37"/>
    </row>
    <row r="2102" spans="1:3" x14ac:dyDescent="0.25">
      <c r="A2102" s="26"/>
      <c r="B2102" s="26"/>
      <c r="C2102" s="37"/>
    </row>
    <row r="2103" spans="1:3" x14ac:dyDescent="0.25">
      <c r="A2103" s="26"/>
      <c r="B2103" s="26"/>
      <c r="C2103" s="37"/>
    </row>
    <row r="2104" spans="1:3" x14ac:dyDescent="0.25">
      <c r="A2104" s="26"/>
      <c r="B2104" s="26"/>
      <c r="C2104" s="37"/>
    </row>
    <row r="2105" spans="1:3" x14ac:dyDescent="0.25">
      <c r="A2105" s="26"/>
      <c r="B2105" s="26"/>
      <c r="C2105" s="37"/>
    </row>
    <row r="2106" spans="1:3" x14ac:dyDescent="0.25">
      <c r="A2106" s="26"/>
      <c r="B2106" s="26"/>
      <c r="C2106" s="37"/>
    </row>
    <row r="2107" spans="1:3" x14ac:dyDescent="0.25">
      <c r="A2107" s="26"/>
      <c r="B2107" s="26"/>
      <c r="C2107" s="37"/>
    </row>
    <row r="2108" spans="1:3" x14ac:dyDescent="0.25">
      <c r="A2108" s="26"/>
      <c r="B2108" s="26"/>
      <c r="C2108" s="37"/>
    </row>
    <row r="2109" spans="1:3" x14ac:dyDescent="0.25">
      <c r="A2109" s="26"/>
      <c r="B2109" s="26"/>
      <c r="C2109" s="37"/>
    </row>
    <row r="2110" spans="1:3" x14ac:dyDescent="0.25">
      <c r="A2110" s="26"/>
      <c r="B2110" s="26"/>
      <c r="C2110" s="37"/>
    </row>
    <row r="2111" spans="1:3" x14ac:dyDescent="0.25">
      <c r="A2111" s="26"/>
      <c r="B2111" s="26"/>
      <c r="C2111" s="37"/>
    </row>
    <row r="2112" spans="1:3" x14ac:dyDescent="0.25">
      <c r="A2112" s="26"/>
      <c r="B2112" s="26"/>
      <c r="C2112" s="37"/>
    </row>
    <row r="2113" spans="1:3" x14ac:dyDescent="0.25">
      <c r="A2113" s="26"/>
      <c r="B2113" s="26"/>
      <c r="C2113" s="37"/>
    </row>
    <row r="2114" spans="1:3" x14ac:dyDescent="0.25">
      <c r="A2114" s="26"/>
      <c r="B2114" s="26"/>
      <c r="C2114" s="37"/>
    </row>
    <row r="2115" spans="1:3" x14ac:dyDescent="0.25">
      <c r="A2115" s="26"/>
      <c r="B2115" s="26"/>
      <c r="C2115" s="37"/>
    </row>
    <row r="2116" spans="1:3" x14ac:dyDescent="0.25">
      <c r="A2116" s="26"/>
      <c r="B2116" s="26"/>
      <c r="C2116" s="37"/>
    </row>
    <row r="2117" spans="1:3" x14ac:dyDescent="0.25">
      <c r="A2117" s="26"/>
      <c r="B2117" s="26"/>
      <c r="C2117" s="37"/>
    </row>
    <row r="2118" spans="1:3" x14ac:dyDescent="0.25">
      <c r="A2118" s="26"/>
      <c r="B2118" s="26"/>
      <c r="C2118" s="37"/>
    </row>
    <row r="2119" spans="1:3" x14ac:dyDescent="0.25">
      <c r="A2119" s="26"/>
      <c r="B2119" s="26"/>
      <c r="C2119" s="37"/>
    </row>
    <row r="2120" spans="1:3" x14ac:dyDescent="0.25">
      <c r="A2120" s="26"/>
      <c r="B2120" s="26"/>
      <c r="C2120" s="37"/>
    </row>
    <row r="2121" spans="1:3" x14ac:dyDescent="0.25">
      <c r="A2121" s="26"/>
      <c r="B2121" s="26"/>
      <c r="C2121" s="37"/>
    </row>
    <row r="2122" spans="1:3" x14ac:dyDescent="0.25">
      <c r="A2122" s="26"/>
      <c r="B2122" s="26"/>
      <c r="C2122" s="37"/>
    </row>
    <row r="2123" spans="1:3" x14ac:dyDescent="0.25">
      <c r="A2123" s="26"/>
      <c r="B2123" s="26"/>
      <c r="C2123" s="37"/>
    </row>
    <row r="2124" spans="1:3" x14ac:dyDescent="0.25">
      <c r="A2124" s="26"/>
      <c r="B2124" s="26"/>
      <c r="C2124" s="37"/>
    </row>
    <row r="2125" spans="1:3" x14ac:dyDescent="0.25">
      <c r="A2125" s="26"/>
      <c r="B2125" s="26"/>
      <c r="C2125" s="37"/>
    </row>
    <row r="2126" spans="1:3" x14ac:dyDescent="0.25">
      <c r="A2126" s="26"/>
      <c r="B2126" s="26"/>
      <c r="C2126" s="37"/>
    </row>
    <row r="2127" spans="1:3" x14ac:dyDescent="0.25">
      <c r="A2127" s="26"/>
      <c r="B2127" s="26"/>
      <c r="C2127" s="37"/>
    </row>
    <row r="2128" spans="1:3" x14ac:dyDescent="0.25">
      <c r="A2128" s="26"/>
      <c r="B2128" s="26"/>
      <c r="C2128" s="37"/>
    </row>
    <row r="2129" spans="1:3" x14ac:dyDescent="0.25">
      <c r="A2129" s="26"/>
      <c r="B2129" s="26"/>
      <c r="C2129" s="37"/>
    </row>
    <row r="2130" spans="1:3" x14ac:dyDescent="0.25">
      <c r="A2130" s="26"/>
      <c r="B2130" s="26"/>
      <c r="C2130" s="37"/>
    </row>
    <row r="2131" spans="1:3" x14ac:dyDescent="0.25">
      <c r="A2131" s="26"/>
      <c r="B2131" s="26"/>
      <c r="C2131" s="37"/>
    </row>
    <row r="2132" spans="1:3" x14ac:dyDescent="0.25">
      <c r="A2132" s="26"/>
      <c r="B2132" s="26"/>
      <c r="C2132" s="37"/>
    </row>
    <row r="2133" spans="1:3" x14ac:dyDescent="0.25">
      <c r="A2133" s="26"/>
      <c r="B2133" s="26"/>
      <c r="C2133" s="37"/>
    </row>
    <row r="2134" spans="1:3" x14ac:dyDescent="0.25">
      <c r="A2134" s="26"/>
      <c r="B2134" s="26"/>
      <c r="C2134" s="37"/>
    </row>
    <row r="2135" spans="1:3" x14ac:dyDescent="0.25">
      <c r="A2135" s="26"/>
      <c r="B2135" s="26"/>
      <c r="C2135" s="37"/>
    </row>
    <row r="2136" spans="1:3" x14ac:dyDescent="0.25">
      <c r="A2136" s="26"/>
      <c r="B2136" s="26"/>
      <c r="C2136" s="37"/>
    </row>
    <row r="2137" spans="1:3" x14ac:dyDescent="0.25">
      <c r="A2137" s="26"/>
      <c r="B2137" s="26"/>
      <c r="C2137" s="37"/>
    </row>
    <row r="2138" spans="1:3" x14ac:dyDescent="0.25">
      <c r="A2138" s="26"/>
      <c r="B2138" s="26"/>
      <c r="C2138" s="37"/>
    </row>
    <row r="2139" spans="1:3" x14ac:dyDescent="0.25">
      <c r="A2139" s="26"/>
      <c r="B2139" s="26"/>
      <c r="C2139" s="37"/>
    </row>
    <row r="2140" spans="1:3" x14ac:dyDescent="0.25">
      <c r="A2140" s="26"/>
      <c r="B2140" s="26"/>
      <c r="C2140" s="37"/>
    </row>
    <row r="2141" spans="1:3" x14ac:dyDescent="0.25">
      <c r="A2141" s="26"/>
      <c r="B2141" s="26"/>
      <c r="C2141" s="37"/>
    </row>
    <row r="2142" spans="1:3" x14ac:dyDescent="0.25">
      <c r="A2142" s="26"/>
      <c r="B2142" s="26"/>
      <c r="C2142" s="37"/>
    </row>
    <row r="2143" spans="1:3" x14ac:dyDescent="0.25">
      <c r="A2143" s="26"/>
      <c r="B2143" s="26"/>
      <c r="C2143" s="37"/>
    </row>
    <row r="2144" spans="1:3" x14ac:dyDescent="0.25">
      <c r="A2144" s="26"/>
      <c r="B2144" s="26"/>
      <c r="C2144" s="37"/>
    </row>
    <row r="2145" spans="1:3" x14ac:dyDescent="0.25">
      <c r="A2145" s="26"/>
      <c r="B2145" s="26"/>
      <c r="C2145" s="37"/>
    </row>
    <row r="2146" spans="1:3" x14ac:dyDescent="0.25">
      <c r="A2146" s="26"/>
      <c r="B2146" s="26"/>
      <c r="C2146" s="37"/>
    </row>
    <row r="2147" spans="1:3" x14ac:dyDescent="0.25">
      <c r="A2147" s="26"/>
      <c r="B2147" s="26"/>
      <c r="C2147" s="37"/>
    </row>
    <row r="2148" spans="1:3" x14ac:dyDescent="0.25">
      <c r="A2148" s="26"/>
      <c r="B2148" s="26"/>
      <c r="C2148" s="37"/>
    </row>
    <row r="2149" spans="1:3" x14ac:dyDescent="0.25">
      <c r="A2149" s="26"/>
      <c r="B2149" s="26"/>
      <c r="C2149" s="37"/>
    </row>
    <row r="2150" spans="1:3" x14ac:dyDescent="0.25">
      <c r="A2150" s="26"/>
      <c r="B2150" s="26"/>
      <c r="C2150" s="37"/>
    </row>
    <row r="2151" spans="1:3" x14ac:dyDescent="0.25">
      <c r="A2151" s="26"/>
      <c r="B2151" s="26"/>
      <c r="C2151" s="37"/>
    </row>
    <row r="2152" spans="1:3" x14ac:dyDescent="0.25">
      <c r="A2152" s="26"/>
      <c r="B2152" s="26"/>
      <c r="C2152" s="37"/>
    </row>
    <row r="2153" spans="1:3" x14ac:dyDescent="0.25">
      <c r="A2153" s="26"/>
      <c r="B2153" s="26"/>
      <c r="C2153" s="37"/>
    </row>
    <row r="2154" spans="1:3" x14ac:dyDescent="0.25">
      <c r="A2154" s="26"/>
      <c r="B2154" s="26"/>
      <c r="C2154" s="37"/>
    </row>
    <row r="2155" spans="1:3" x14ac:dyDescent="0.25">
      <c r="A2155" s="26"/>
      <c r="B2155" s="26"/>
      <c r="C2155" s="37"/>
    </row>
    <row r="2156" spans="1:3" x14ac:dyDescent="0.25">
      <c r="A2156" s="26"/>
      <c r="B2156" s="26"/>
      <c r="C2156" s="37"/>
    </row>
    <row r="2157" spans="1:3" x14ac:dyDescent="0.25">
      <c r="A2157" s="26"/>
      <c r="B2157" s="26"/>
      <c r="C2157" s="37"/>
    </row>
    <row r="2158" spans="1:3" x14ac:dyDescent="0.25">
      <c r="A2158" s="26"/>
      <c r="B2158" s="26"/>
      <c r="C2158" s="37"/>
    </row>
    <row r="2159" spans="1:3" x14ac:dyDescent="0.25">
      <c r="A2159" s="26"/>
      <c r="B2159" s="26"/>
      <c r="C2159" s="37"/>
    </row>
    <row r="2160" spans="1:3" x14ac:dyDescent="0.25">
      <c r="A2160" s="26"/>
      <c r="B2160" s="26"/>
      <c r="C2160" s="37"/>
    </row>
    <row r="2161" spans="1:3" x14ac:dyDescent="0.25">
      <c r="A2161" s="26"/>
      <c r="B2161" s="26"/>
      <c r="C2161" s="37"/>
    </row>
    <row r="2162" spans="1:3" x14ac:dyDescent="0.25">
      <c r="A2162" s="26"/>
      <c r="B2162" s="26"/>
      <c r="C2162" s="37"/>
    </row>
    <row r="2163" spans="1:3" x14ac:dyDescent="0.25">
      <c r="A2163" s="26"/>
      <c r="B2163" s="26"/>
      <c r="C2163" s="37"/>
    </row>
    <row r="2164" spans="1:3" x14ac:dyDescent="0.25">
      <c r="A2164" s="26"/>
      <c r="B2164" s="26"/>
      <c r="C2164" s="37"/>
    </row>
    <row r="2165" spans="1:3" x14ac:dyDescent="0.25">
      <c r="A2165" s="26"/>
      <c r="B2165" s="26"/>
      <c r="C2165" s="37"/>
    </row>
    <row r="2166" spans="1:3" x14ac:dyDescent="0.25">
      <c r="A2166" s="26"/>
      <c r="B2166" s="26"/>
      <c r="C2166" s="37"/>
    </row>
    <row r="2167" spans="1:3" x14ac:dyDescent="0.25">
      <c r="A2167" s="26"/>
      <c r="B2167" s="26"/>
      <c r="C2167" s="37"/>
    </row>
    <row r="2168" spans="1:3" x14ac:dyDescent="0.25">
      <c r="A2168" s="26"/>
      <c r="B2168" s="26"/>
      <c r="C2168" s="37"/>
    </row>
    <row r="2169" spans="1:3" x14ac:dyDescent="0.25">
      <c r="A2169" s="26"/>
      <c r="B2169" s="26"/>
      <c r="C2169" s="37"/>
    </row>
    <row r="2170" spans="1:3" x14ac:dyDescent="0.25">
      <c r="A2170" s="26"/>
      <c r="B2170" s="26"/>
      <c r="C2170" s="37"/>
    </row>
    <row r="2171" spans="1:3" x14ac:dyDescent="0.25">
      <c r="A2171" s="26"/>
      <c r="B2171" s="26"/>
      <c r="C2171" s="37"/>
    </row>
    <row r="2172" spans="1:3" x14ac:dyDescent="0.25">
      <c r="A2172" s="26"/>
      <c r="B2172" s="26"/>
      <c r="C2172" s="37"/>
    </row>
    <row r="2173" spans="1:3" x14ac:dyDescent="0.25">
      <c r="A2173" s="26"/>
      <c r="B2173" s="26"/>
      <c r="C2173" s="37"/>
    </row>
    <row r="2174" spans="1:3" x14ac:dyDescent="0.25">
      <c r="A2174" s="26"/>
      <c r="B2174" s="26"/>
      <c r="C2174" s="37"/>
    </row>
    <row r="2175" spans="1:3" x14ac:dyDescent="0.25">
      <c r="A2175" s="26"/>
      <c r="B2175" s="26"/>
      <c r="C2175" s="37"/>
    </row>
    <row r="2176" spans="1:3" x14ac:dyDescent="0.25">
      <c r="A2176" s="26"/>
      <c r="B2176" s="26"/>
      <c r="C2176" s="37"/>
    </row>
    <row r="2177" spans="1:3" x14ac:dyDescent="0.25">
      <c r="A2177" s="26"/>
      <c r="B2177" s="26"/>
      <c r="C2177" s="37"/>
    </row>
    <row r="2178" spans="1:3" x14ac:dyDescent="0.25">
      <c r="A2178" s="26"/>
      <c r="B2178" s="26"/>
      <c r="C2178" s="37"/>
    </row>
    <row r="2179" spans="1:3" x14ac:dyDescent="0.25">
      <c r="A2179" s="26"/>
      <c r="B2179" s="26"/>
      <c r="C2179" s="37"/>
    </row>
    <row r="2180" spans="1:3" x14ac:dyDescent="0.25">
      <c r="A2180" s="26"/>
      <c r="B2180" s="26"/>
      <c r="C2180" s="37"/>
    </row>
    <row r="2181" spans="1:3" x14ac:dyDescent="0.25">
      <c r="A2181" s="26"/>
      <c r="B2181" s="26"/>
      <c r="C2181" s="37"/>
    </row>
    <row r="2182" spans="1:3" x14ac:dyDescent="0.25">
      <c r="A2182" s="26"/>
      <c r="B2182" s="26"/>
      <c r="C2182" s="37"/>
    </row>
    <row r="2183" spans="1:3" x14ac:dyDescent="0.25">
      <c r="A2183" s="26"/>
      <c r="B2183" s="26"/>
      <c r="C2183" s="37"/>
    </row>
    <row r="2184" spans="1:3" x14ac:dyDescent="0.25">
      <c r="A2184" s="26"/>
      <c r="B2184" s="26"/>
      <c r="C2184" s="37"/>
    </row>
    <row r="2185" spans="1:3" x14ac:dyDescent="0.25">
      <c r="A2185" s="26"/>
      <c r="B2185" s="26"/>
      <c r="C2185" s="37"/>
    </row>
    <row r="2186" spans="1:3" x14ac:dyDescent="0.25">
      <c r="A2186" s="26"/>
      <c r="B2186" s="26"/>
      <c r="C2186" s="37"/>
    </row>
    <row r="2187" spans="1:3" x14ac:dyDescent="0.25">
      <c r="A2187" s="26"/>
      <c r="B2187" s="26"/>
      <c r="C2187" s="37"/>
    </row>
    <row r="2188" spans="1:3" x14ac:dyDescent="0.25">
      <c r="A2188" s="26"/>
      <c r="B2188" s="26"/>
      <c r="C2188" s="37"/>
    </row>
    <row r="2189" spans="1:3" x14ac:dyDescent="0.25">
      <c r="A2189" s="26"/>
      <c r="B2189" s="26"/>
      <c r="C2189" s="37"/>
    </row>
    <row r="2190" spans="1:3" x14ac:dyDescent="0.25">
      <c r="A2190" s="26"/>
      <c r="B2190" s="26"/>
      <c r="C2190" s="37"/>
    </row>
    <row r="2191" spans="1:3" x14ac:dyDescent="0.25">
      <c r="A2191" s="26"/>
      <c r="B2191" s="26"/>
      <c r="C2191" s="37"/>
    </row>
    <row r="2192" spans="1:3" x14ac:dyDescent="0.25">
      <c r="A2192" s="26"/>
      <c r="B2192" s="26"/>
      <c r="C2192" s="37"/>
    </row>
    <row r="2193" spans="1:3" x14ac:dyDescent="0.25">
      <c r="A2193" s="26"/>
      <c r="B2193" s="26"/>
      <c r="C2193" s="37"/>
    </row>
    <row r="2194" spans="1:3" x14ac:dyDescent="0.25">
      <c r="A2194" s="26"/>
      <c r="B2194" s="26"/>
      <c r="C2194" s="37"/>
    </row>
    <row r="2195" spans="1:3" x14ac:dyDescent="0.25">
      <c r="A2195" s="26"/>
      <c r="B2195" s="26"/>
      <c r="C2195" s="37"/>
    </row>
    <row r="2196" spans="1:3" x14ac:dyDescent="0.25">
      <c r="A2196" s="26"/>
      <c r="B2196" s="26"/>
      <c r="C2196" s="37"/>
    </row>
    <row r="2197" spans="1:3" x14ac:dyDescent="0.25">
      <c r="A2197" s="26"/>
      <c r="B2197" s="26"/>
      <c r="C2197" s="37"/>
    </row>
    <row r="2198" spans="1:3" x14ac:dyDescent="0.25">
      <c r="A2198" s="26"/>
      <c r="B2198" s="26"/>
      <c r="C2198" s="37"/>
    </row>
    <row r="2199" spans="1:3" x14ac:dyDescent="0.25">
      <c r="A2199" s="26"/>
      <c r="B2199" s="26"/>
      <c r="C2199" s="37"/>
    </row>
    <row r="2200" spans="1:3" x14ac:dyDescent="0.25">
      <c r="A2200" s="26"/>
      <c r="B2200" s="26"/>
      <c r="C2200" s="37"/>
    </row>
    <row r="2201" spans="1:3" x14ac:dyDescent="0.25">
      <c r="A2201" s="26"/>
      <c r="B2201" s="26"/>
      <c r="C2201" s="37"/>
    </row>
    <row r="2202" spans="1:3" x14ac:dyDescent="0.25">
      <c r="A2202" s="26"/>
      <c r="B2202" s="26"/>
      <c r="C2202" s="37"/>
    </row>
    <row r="2203" spans="1:3" x14ac:dyDescent="0.25">
      <c r="A2203" s="26"/>
      <c r="B2203" s="26"/>
      <c r="C2203" s="37"/>
    </row>
    <row r="2204" spans="1:3" x14ac:dyDescent="0.25">
      <c r="A2204" s="26"/>
      <c r="B2204" s="26"/>
      <c r="C2204" s="37"/>
    </row>
    <row r="2205" spans="1:3" x14ac:dyDescent="0.25">
      <c r="A2205" s="26"/>
      <c r="B2205" s="26"/>
      <c r="C2205" s="37"/>
    </row>
    <row r="2206" spans="1:3" x14ac:dyDescent="0.25">
      <c r="A2206" s="26"/>
      <c r="B2206" s="26"/>
      <c r="C2206" s="37"/>
    </row>
    <row r="2207" spans="1:3" x14ac:dyDescent="0.25">
      <c r="A2207" s="26"/>
      <c r="B2207" s="26"/>
      <c r="C2207" s="37"/>
    </row>
    <row r="2208" spans="1:3" x14ac:dyDescent="0.25">
      <c r="A2208" s="26"/>
      <c r="B2208" s="26"/>
      <c r="C2208" s="37"/>
    </row>
    <row r="2209" spans="1:3" x14ac:dyDescent="0.25">
      <c r="A2209" s="26"/>
      <c r="B2209" s="26"/>
      <c r="C2209" s="37"/>
    </row>
    <row r="2210" spans="1:3" x14ac:dyDescent="0.25">
      <c r="A2210" s="26"/>
      <c r="B2210" s="26"/>
      <c r="C2210" s="37"/>
    </row>
    <row r="2211" spans="1:3" x14ac:dyDescent="0.25">
      <c r="A2211" s="26"/>
      <c r="B2211" s="26"/>
      <c r="C2211" s="37"/>
    </row>
    <row r="2212" spans="1:3" x14ac:dyDescent="0.25">
      <c r="A2212" s="26"/>
      <c r="B2212" s="26"/>
      <c r="C2212" s="37"/>
    </row>
    <row r="2213" spans="1:3" x14ac:dyDescent="0.25">
      <c r="A2213" s="26"/>
      <c r="B2213" s="26"/>
      <c r="C2213" s="37"/>
    </row>
    <row r="2214" spans="1:3" x14ac:dyDescent="0.25">
      <c r="A2214" s="26"/>
      <c r="B2214" s="26"/>
      <c r="C2214" s="37"/>
    </row>
    <row r="2215" spans="1:3" x14ac:dyDescent="0.25">
      <c r="A2215" s="26"/>
      <c r="B2215" s="26"/>
      <c r="C2215" s="37"/>
    </row>
    <row r="2216" spans="1:3" x14ac:dyDescent="0.25">
      <c r="A2216" s="26"/>
      <c r="B2216" s="26"/>
      <c r="C2216" s="37"/>
    </row>
    <row r="2217" spans="1:3" x14ac:dyDescent="0.25">
      <c r="A2217" s="26"/>
      <c r="B2217" s="26"/>
      <c r="C2217" s="37"/>
    </row>
    <row r="2218" spans="1:3" x14ac:dyDescent="0.25">
      <c r="A2218" s="26"/>
      <c r="B2218" s="26"/>
      <c r="C2218" s="37"/>
    </row>
    <row r="2219" spans="1:3" x14ac:dyDescent="0.25">
      <c r="A2219" s="26"/>
      <c r="B2219" s="26"/>
      <c r="C2219" s="37"/>
    </row>
    <row r="2220" spans="1:3" x14ac:dyDescent="0.25">
      <c r="A2220" s="26"/>
      <c r="B2220" s="26"/>
      <c r="C2220" s="37"/>
    </row>
    <row r="2221" spans="1:3" x14ac:dyDescent="0.25">
      <c r="A2221" s="26"/>
      <c r="B2221" s="26"/>
      <c r="C2221" s="37"/>
    </row>
    <row r="2222" spans="1:3" x14ac:dyDescent="0.25">
      <c r="A2222" s="26"/>
      <c r="B2222" s="26"/>
      <c r="C2222" s="37"/>
    </row>
    <row r="2223" spans="1:3" x14ac:dyDescent="0.25">
      <c r="A2223" s="26"/>
      <c r="B2223" s="26"/>
      <c r="C2223" s="37"/>
    </row>
    <row r="2224" spans="1:3" x14ac:dyDescent="0.25">
      <c r="A2224" s="26"/>
      <c r="B2224" s="26"/>
      <c r="C2224" s="37"/>
    </row>
    <row r="2225" spans="1:3" x14ac:dyDescent="0.25">
      <c r="A2225" s="26"/>
      <c r="B2225" s="26"/>
      <c r="C2225" s="37"/>
    </row>
    <row r="2226" spans="1:3" x14ac:dyDescent="0.25">
      <c r="A2226" s="26"/>
      <c r="B2226" s="26"/>
      <c r="C2226" s="37"/>
    </row>
    <row r="2227" spans="1:3" x14ac:dyDescent="0.25">
      <c r="A2227" s="26"/>
      <c r="B2227" s="26"/>
      <c r="C2227" s="37"/>
    </row>
    <row r="2228" spans="1:3" x14ac:dyDescent="0.25">
      <c r="A2228" s="26"/>
      <c r="B2228" s="26"/>
      <c r="C2228" s="37"/>
    </row>
    <row r="2229" spans="1:3" x14ac:dyDescent="0.25">
      <c r="A2229" s="26"/>
      <c r="B2229" s="26"/>
      <c r="C2229" s="37"/>
    </row>
    <row r="2230" spans="1:3" x14ac:dyDescent="0.25">
      <c r="A2230" s="26"/>
      <c r="B2230" s="26"/>
      <c r="C2230" s="37"/>
    </row>
    <row r="2231" spans="1:3" x14ac:dyDescent="0.25">
      <c r="A2231" s="26"/>
      <c r="B2231" s="26"/>
      <c r="C2231" s="37"/>
    </row>
    <row r="2232" spans="1:3" x14ac:dyDescent="0.25">
      <c r="A2232" s="26"/>
      <c r="B2232" s="26"/>
      <c r="C2232" s="37"/>
    </row>
    <row r="2233" spans="1:3" x14ac:dyDescent="0.25">
      <c r="A2233" s="26"/>
      <c r="B2233" s="26"/>
      <c r="C2233" s="37"/>
    </row>
    <row r="2234" spans="1:3" x14ac:dyDescent="0.25">
      <c r="A2234" s="26"/>
      <c r="B2234" s="26"/>
      <c r="C2234" s="37"/>
    </row>
    <row r="2235" spans="1:3" x14ac:dyDescent="0.25">
      <c r="A2235" s="26"/>
      <c r="B2235" s="26"/>
      <c r="C2235" s="37"/>
    </row>
    <row r="2236" spans="1:3" x14ac:dyDescent="0.25">
      <c r="A2236" s="26"/>
      <c r="B2236" s="26"/>
      <c r="C2236" s="37"/>
    </row>
    <row r="2237" spans="1:3" x14ac:dyDescent="0.25">
      <c r="A2237" s="26"/>
      <c r="B2237" s="26"/>
      <c r="C2237" s="37"/>
    </row>
    <row r="2238" spans="1:3" x14ac:dyDescent="0.25">
      <c r="A2238" s="26"/>
      <c r="B2238" s="26"/>
      <c r="C2238" s="37"/>
    </row>
    <row r="2239" spans="1:3" x14ac:dyDescent="0.25">
      <c r="A2239" s="26"/>
      <c r="B2239" s="26"/>
      <c r="C2239" s="37"/>
    </row>
    <row r="2240" spans="1:3" x14ac:dyDescent="0.25">
      <c r="A2240" s="26"/>
      <c r="B2240" s="26"/>
      <c r="C2240" s="37"/>
    </row>
    <row r="2241" spans="1:3" x14ac:dyDescent="0.25">
      <c r="A2241" s="26"/>
      <c r="B2241" s="26"/>
      <c r="C2241" s="37"/>
    </row>
    <row r="2242" spans="1:3" x14ac:dyDescent="0.25">
      <c r="A2242" s="26"/>
      <c r="B2242" s="26"/>
      <c r="C2242" s="37"/>
    </row>
    <row r="2243" spans="1:3" x14ac:dyDescent="0.25">
      <c r="A2243" s="26"/>
      <c r="B2243" s="26"/>
      <c r="C2243" s="37"/>
    </row>
    <row r="2244" spans="1:3" x14ac:dyDescent="0.25">
      <c r="A2244" s="26"/>
      <c r="B2244" s="26"/>
      <c r="C2244" s="37"/>
    </row>
    <row r="2245" spans="1:3" x14ac:dyDescent="0.25">
      <c r="A2245" s="26"/>
      <c r="B2245" s="26"/>
      <c r="C2245" s="37"/>
    </row>
    <row r="2246" spans="1:3" x14ac:dyDescent="0.25">
      <c r="A2246" s="26"/>
      <c r="B2246" s="26"/>
      <c r="C2246" s="37"/>
    </row>
    <row r="2247" spans="1:3" x14ac:dyDescent="0.25">
      <c r="A2247" s="26"/>
      <c r="B2247" s="26"/>
      <c r="C2247" s="37"/>
    </row>
    <row r="2248" spans="1:3" x14ac:dyDescent="0.25">
      <c r="A2248" s="26"/>
      <c r="B2248" s="26"/>
      <c r="C2248" s="37"/>
    </row>
    <row r="2249" spans="1:3" x14ac:dyDescent="0.25">
      <c r="A2249" s="26"/>
      <c r="B2249" s="26"/>
      <c r="C2249" s="37"/>
    </row>
    <row r="2250" spans="1:3" x14ac:dyDescent="0.25">
      <c r="A2250" s="26"/>
      <c r="B2250" s="26"/>
      <c r="C2250" s="37"/>
    </row>
    <row r="2251" spans="1:3" x14ac:dyDescent="0.25">
      <c r="A2251" s="26"/>
      <c r="B2251" s="26"/>
      <c r="C2251" s="37"/>
    </row>
    <row r="2252" spans="1:3" x14ac:dyDescent="0.25">
      <c r="A2252" s="26"/>
      <c r="B2252" s="26"/>
      <c r="C2252" s="37"/>
    </row>
    <row r="2253" spans="1:3" x14ac:dyDescent="0.25">
      <c r="A2253" s="26"/>
      <c r="B2253" s="26"/>
      <c r="C2253" s="37"/>
    </row>
    <row r="2254" spans="1:3" x14ac:dyDescent="0.25">
      <c r="A2254" s="26"/>
      <c r="B2254" s="26"/>
      <c r="C2254" s="37"/>
    </row>
    <row r="2255" spans="1:3" x14ac:dyDescent="0.25">
      <c r="A2255" s="26"/>
      <c r="B2255" s="26"/>
      <c r="C2255" s="37"/>
    </row>
    <row r="2256" spans="1:3" x14ac:dyDescent="0.25">
      <c r="A2256" s="26"/>
      <c r="B2256" s="26"/>
      <c r="C2256" s="37"/>
    </row>
    <row r="2257" spans="1:3" x14ac:dyDescent="0.25">
      <c r="A2257" s="26"/>
      <c r="B2257" s="26"/>
      <c r="C2257" s="37"/>
    </row>
    <row r="2258" spans="1:3" x14ac:dyDescent="0.25">
      <c r="A2258" s="26"/>
      <c r="B2258" s="26"/>
      <c r="C2258" s="37"/>
    </row>
    <row r="2259" spans="1:3" x14ac:dyDescent="0.25">
      <c r="A2259" s="26"/>
      <c r="B2259" s="26"/>
      <c r="C2259" s="37"/>
    </row>
    <row r="2260" spans="1:3" x14ac:dyDescent="0.25">
      <c r="A2260" s="26"/>
      <c r="B2260" s="26"/>
      <c r="C2260" s="37"/>
    </row>
    <row r="2261" spans="1:3" x14ac:dyDescent="0.25">
      <c r="A2261" s="26"/>
      <c r="B2261" s="26"/>
      <c r="C2261" s="37"/>
    </row>
    <row r="2262" spans="1:3" x14ac:dyDescent="0.25">
      <c r="A2262" s="26"/>
      <c r="B2262" s="26"/>
      <c r="C2262" s="37"/>
    </row>
    <row r="2263" spans="1:3" x14ac:dyDescent="0.25">
      <c r="A2263" s="26"/>
      <c r="B2263" s="26"/>
      <c r="C2263" s="37"/>
    </row>
    <row r="2264" spans="1:3" x14ac:dyDescent="0.25">
      <c r="A2264" s="26"/>
      <c r="B2264" s="26"/>
      <c r="C2264" s="37"/>
    </row>
    <row r="2265" spans="1:3" x14ac:dyDescent="0.25">
      <c r="A2265" s="26"/>
      <c r="B2265" s="26"/>
      <c r="C2265" s="37"/>
    </row>
    <row r="2266" spans="1:3" x14ac:dyDescent="0.25">
      <c r="A2266" s="26"/>
      <c r="B2266" s="26"/>
      <c r="C2266" s="37"/>
    </row>
    <row r="2267" spans="1:3" x14ac:dyDescent="0.25">
      <c r="A2267" s="26"/>
      <c r="B2267" s="26"/>
      <c r="C2267" s="37"/>
    </row>
    <row r="2268" spans="1:3" x14ac:dyDescent="0.25">
      <c r="A2268" s="26"/>
      <c r="B2268" s="26"/>
      <c r="C2268" s="37"/>
    </row>
    <row r="2269" spans="1:3" x14ac:dyDescent="0.25">
      <c r="A2269" s="26"/>
      <c r="B2269" s="26"/>
      <c r="C2269" s="37"/>
    </row>
    <row r="2270" spans="1:3" x14ac:dyDescent="0.25">
      <c r="A2270" s="26"/>
      <c r="B2270" s="26"/>
      <c r="C2270" s="37"/>
    </row>
    <row r="2271" spans="1:3" x14ac:dyDescent="0.25">
      <c r="A2271" s="26"/>
      <c r="B2271" s="26"/>
      <c r="C2271" s="37"/>
    </row>
    <row r="2272" spans="1:3" x14ac:dyDescent="0.25">
      <c r="A2272" s="26"/>
      <c r="B2272" s="26"/>
      <c r="C2272" s="37"/>
    </row>
    <row r="2273" spans="1:3" x14ac:dyDescent="0.25">
      <c r="A2273" s="26"/>
      <c r="B2273" s="26"/>
      <c r="C2273" s="37"/>
    </row>
    <row r="2274" spans="1:3" x14ac:dyDescent="0.25">
      <c r="A2274" s="26"/>
      <c r="B2274" s="26"/>
      <c r="C2274" s="37"/>
    </row>
    <row r="2275" spans="1:3" x14ac:dyDescent="0.25">
      <c r="A2275" s="26"/>
      <c r="B2275" s="26"/>
      <c r="C2275" s="37"/>
    </row>
    <row r="2276" spans="1:3" x14ac:dyDescent="0.25">
      <c r="A2276" s="26"/>
      <c r="B2276" s="26"/>
      <c r="C2276" s="37"/>
    </row>
    <row r="2277" spans="1:3" x14ac:dyDescent="0.25">
      <c r="A2277" s="26"/>
      <c r="B2277" s="26"/>
      <c r="C2277" s="37"/>
    </row>
    <row r="2278" spans="1:3" x14ac:dyDescent="0.25">
      <c r="A2278" s="26"/>
      <c r="B2278" s="26"/>
      <c r="C2278" s="37"/>
    </row>
    <row r="2279" spans="1:3" x14ac:dyDescent="0.25">
      <c r="A2279" s="26"/>
      <c r="B2279" s="26"/>
      <c r="C2279" s="37"/>
    </row>
    <row r="2280" spans="1:3" x14ac:dyDescent="0.25">
      <c r="A2280" s="26"/>
      <c r="B2280" s="26"/>
      <c r="C2280" s="37"/>
    </row>
    <row r="2281" spans="1:3" x14ac:dyDescent="0.25">
      <c r="A2281" s="26"/>
      <c r="B2281" s="26"/>
      <c r="C2281" s="37"/>
    </row>
    <row r="2282" spans="1:3" x14ac:dyDescent="0.25">
      <c r="A2282" s="26"/>
      <c r="B2282" s="26"/>
      <c r="C2282" s="37"/>
    </row>
    <row r="2283" spans="1:3" x14ac:dyDescent="0.25">
      <c r="A2283" s="26"/>
      <c r="B2283" s="26"/>
      <c r="C2283" s="37"/>
    </row>
    <row r="2284" spans="1:3" x14ac:dyDescent="0.25">
      <c r="A2284" s="26"/>
      <c r="B2284" s="26"/>
      <c r="C2284" s="37"/>
    </row>
    <row r="2285" spans="1:3" x14ac:dyDescent="0.25">
      <c r="A2285" s="26"/>
      <c r="B2285" s="26"/>
      <c r="C2285" s="37"/>
    </row>
    <row r="2286" spans="1:3" x14ac:dyDescent="0.25">
      <c r="A2286" s="26"/>
      <c r="B2286" s="26"/>
      <c r="C2286" s="37"/>
    </row>
    <row r="2287" spans="1:3" x14ac:dyDescent="0.25">
      <c r="A2287" s="26"/>
      <c r="B2287" s="26"/>
      <c r="C2287" s="37"/>
    </row>
    <row r="2288" spans="1:3" x14ac:dyDescent="0.25">
      <c r="A2288" s="26"/>
      <c r="B2288" s="26"/>
      <c r="C2288" s="37"/>
    </row>
    <row r="2289" spans="1:3" x14ac:dyDescent="0.25">
      <c r="A2289" s="26"/>
      <c r="B2289" s="26"/>
      <c r="C2289" s="37"/>
    </row>
    <row r="2290" spans="1:3" x14ac:dyDescent="0.25">
      <c r="A2290" s="26"/>
      <c r="B2290" s="26"/>
      <c r="C2290" s="37"/>
    </row>
    <row r="2291" spans="1:3" x14ac:dyDescent="0.25">
      <c r="A2291" s="26"/>
      <c r="B2291" s="26"/>
      <c r="C2291" s="37"/>
    </row>
    <row r="2292" spans="1:3" x14ac:dyDescent="0.25">
      <c r="A2292" s="26"/>
      <c r="B2292" s="26"/>
      <c r="C2292" s="37"/>
    </row>
    <row r="2293" spans="1:3" x14ac:dyDescent="0.25">
      <c r="A2293" s="26"/>
      <c r="B2293" s="26"/>
      <c r="C2293" s="37"/>
    </row>
    <row r="2294" spans="1:3" x14ac:dyDescent="0.25">
      <c r="A2294" s="26"/>
      <c r="B2294" s="26"/>
      <c r="C2294" s="37"/>
    </row>
    <row r="2295" spans="1:3" x14ac:dyDescent="0.25">
      <c r="A2295" s="26"/>
      <c r="B2295" s="26"/>
      <c r="C2295" s="37"/>
    </row>
    <row r="2296" spans="1:3" x14ac:dyDescent="0.25">
      <c r="A2296" s="26"/>
      <c r="B2296" s="26"/>
      <c r="C2296" s="37"/>
    </row>
    <row r="2297" spans="1:3" x14ac:dyDescent="0.25">
      <c r="A2297" s="26"/>
      <c r="B2297" s="26"/>
      <c r="C2297" s="37"/>
    </row>
    <row r="2298" spans="1:3" x14ac:dyDescent="0.25">
      <c r="A2298" s="26"/>
      <c r="B2298" s="26"/>
      <c r="C2298" s="37"/>
    </row>
    <row r="2299" spans="1:3" x14ac:dyDescent="0.25">
      <c r="A2299" s="26"/>
      <c r="B2299" s="26"/>
      <c r="C2299" s="37"/>
    </row>
    <row r="2300" spans="1:3" x14ac:dyDescent="0.25">
      <c r="A2300" s="26"/>
      <c r="B2300" s="26"/>
      <c r="C2300" s="37"/>
    </row>
    <row r="2301" spans="1:3" x14ac:dyDescent="0.25">
      <c r="A2301" s="26"/>
      <c r="B2301" s="26"/>
      <c r="C2301" s="37"/>
    </row>
    <row r="2302" spans="1:3" x14ac:dyDescent="0.25">
      <c r="A2302" s="26"/>
      <c r="B2302" s="26"/>
      <c r="C2302" s="37"/>
    </row>
    <row r="2303" spans="1:3" x14ac:dyDescent="0.25">
      <c r="A2303" s="26"/>
      <c r="B2303" s="26"/>
      <c r="C2303" s="37"/>
    </row>
    <row r="2304" spans="1:3" x14ac:dyDescent="0.25">
      <c r="A2304" s="26"/>
      <c r="B2304" s="26"/>
      <c r="C2304" s="37"/>
    </row>
    <row r="2305" spans="1:3" x14ac:dyDescent="0.25">
      <c r="A2305" s="26"/>
      <c r="B2305" s="26"/>
      <c r="C2305" s="37"/>
    </row>
    <row r="2306" spans="1:3" x14ac:dyDescent="0.25">
      <c r="A2306" s="26"/>
      <c r="B2306" s="26"/>
      <c r="C2306" s="37"/>
    </row>
    <row r="2307" spans="1:3" x14ac:dyDescent="0.25">
      <c r="A2307" s="26"/>
      <c r="B2307" s="26"/>
      <c r="C2307" s="37"/>
    </row>
    <row r="2308" spans="1:3" x14ac:dyDescent="0.25">
      <c r="A2308" s="26"/>
      <c r="B2308" s="26"/>
      <c r="C2308" s="37"/>
    </row>
    <row r="2309" spans="1:3" x14ac:dyDescent="0.25">
      <c r="A2309" s="26"/>
      <c r="B2309" s="26"/>
      <c r="C2309" s="37"/>
    </row>
    <row r="2310" spans="1:3" x14ac:dyDescent="0.25">
      <c r="A2310" s="26"/>
      <c r="B2310" s="26"/>
      <c r="C2310" s="37"/>
    </row>
    <row r="2311" spans="1:3" x14ac:dyDescent="0.25">
      <c r="A2311" s="26"/>
      <c r="B2311" s="26"/>
      <c r="C2311" s="37"/>
    </row>
    <row r="2312" spans="1:3" x14ac:dyDescent="0.25">
      <c r="A2312" s="26"/>
      <c r="B2312" s="26"/>
      <c r="C2312" s="37"/>
    </row>
    <row r="2313" spans="1:3" x14ac:dyDescent="0.25">
      <c r="A2313" s="26"/>
      <c r="B2313" s="26"/>
      <c r="C2313" s="37"/>
    </row>
    <row r="2314" spans="1:3" x14ac:dyDescent="0.25">
      <c r="A2314" s="26"/>
      <c r="B2314" s="26"/>
      <c r="C2314" s="37"/>
    </row>
    <row r="2315" spans="1:3" x14ac:dyDescent="0.25">
      <c r="A2315" s="26"/>
      <c r="B2315" s="26"/>
      <c r="C2315" s="37"/>
    </row>
    <row r="2316" spans="1:3" x14ac:dyDescent="0.25">
      <c r="A2316" s="26"/>
      <c r="B2316" s="26"/>
      <c r="C2316" s="37"/>
    </row>
    <row r="2317" spans="1:3" x14ac:dyDescent="0.25">
      <c r="A2317" s="26"/>
      <c r="B2317" s="26"/>
      <c r="C2317" s="37"/>
    </row>
    <row r="2318" spans="1:3" x14ac:dyDescent="0.25">
      <c r="A2318" s="26"/>
      <c r="B2318" s="26"/>
      <c r="C2318" s="37"/>
    </row>
    <row r="2319" spans="1:3" x14ac:dyDescent="0.25">
      <c r="A2319" s="26"/>
      <c r="B2319" s="26"/>
      <c r="C2319" s="37"/>
    </row>
    <row r="2320" spans="1:3" x14ac:dyDescent="0.25">
      <c r="A2320" s="26"/>
      <c r="B2320" s="26"/>
      <c r="C2320" s="37"/>
    </row>
    <row r="2321" spans="1:3" x14ac:dyDescent="0.25">
      <c r="A2321" s="26"/>
      <c r="B2321" s="26"/>
      <c r="C2321" s="37"/>
    </row>
    <row r="2322" spans="1:3" x14ac:dyDescent="0.25">
      <c r="A2322" s="26"/>
      <c r="B2322" s="26"/>
      <c r="C2322" s="37"/>
    </row>
    <row r="2323" spans="1:3" x14ac:dyDescent="0.25">
      <c r="A2323" s="26"/>
      <c r="B2323" s="26"/>
      <c r="C2323" s="37"/>
    </row>
    <row r="2324" spans="1:3" x14ac:dyDescent="0.25">
      <c r="A2324" s="26"/>
      <c r="B2324" s="26"/>
      <c r="C2324" s="37"/>
    </row>
    <row r="2325" spans="1:3" x14ac:dyDescent="0.25">
      <c r="A2325" s="26"/>
      <c r="B2325" s="26"/>
      <c r="C2325" s="37"/>
    </row>
    <row r="2326" spans="1:3" x14ac:dyDescent="0.25">
      <c r="A2326" s="26"/>
      <c r="B2326" s="26"/>
      <c r="C2326" s="37"/>
    </row>
    <row r="2327" spans="1:3" x14ac:dyDescent="0.25">
      <c r="A2327" s="26"/>
      <c r="B2327" s="26"/>
      <c r="C2327" s="37"/>
    </row>
    <row r="2328" spans="1:3" x14ac:dyDescent="0.25">
      <c r="A2328" s="26"/>
      <c r="B2328" s="26"/>
      <c r="C2328" s="37"/>
    </row>
    <row r="2329" spans="1:3" x14ac:dyDescent="0.25">
      <c r="A2329" s="26"/>
      <c r="B2329" s="26"/>
      <c r="C2329" s="37"/>
    </row>
    <row r="2330" spans="1:3" x14ac:dyDescent="0.25">
      <c r="A2330" s="26"/>
      <c r="B2330" s="26"/>
      <c r="C2330" s="37"/>
    </row>
    <row r="2331" spans="1:3" x14ac:dyDescent="0.25">
      <c r="A2331" s="26"/>
      <c r="B2331" s="26"/>
      <c r="C2331" s="37"/>
    </row>
    <row r="2332" spans="1:3" x14ac:dyDescent="0.25">
      <c r="A2332" s="26"/>
      <c r="B2332" s="26"/>
      <c r="C2332" s="37"/>
    </row>
    <row r="2333" spans="1:3" x14ac:dyDescent="0.25">
      <c r="A2333" s="26"/>
      <c r="B2333" s="26"/>
      <c r="C2333" s="37"/>
    </row>
    <row r="2334" spans="1:3" x14ac:dyDescent="0.25">
      <c r="A2334" s="26"/>
      <c r="B2334" s="26"/>
      <c r="C2334" s="37"/>
    </row>
    <row r="2335" spans="1:3" x14ac:dyDescent="0.25">
      <c r="A2335" s="26"/>
      <c r="B2335" s="26"/>
      <c r="C2335" s="37"/>
    </row>
    <row r="2336" spans="1:3" x14ac:dyDescent="0.25">
      <c r="A2336" s="26"/>
      <c r="B2336" s="26"/>
      <c r="C2336" s="37"/>
    </row>
    <row r="2337" spans="1:3" x14ac:dyDescent="0.25">
      <c r="A2337" s="26"/>
      <c r="B2337" s="26"/>
      <c r="C2337" s="37"/>
    </row>
    <row r="2338" spans="1:3" x14ac:dyDescent="0.25">
      <c r="A2338" s="26"/>
      <c r="B2338" s="26"/>
      <c r="C2338" s="37"/>
    </row>
    <row r="2339" spans="1:3" x14ac:dyDescent="0.25">
      <c r="A2339" s="26"/>
      <c r="B2339" s="26"/>
      <c r="C2339" s="37"/>
    </row>
    <row r="2340" spans="1:3" x14ac:dyDescent="0.25">
      <c r="A2340" s="26"/>
      <c r="B2340" s="26"/>
      <c r="C2340" s="37"/>
    </row>
    <row r="2341" spans="1:3" x14ac:dyDescent="0.25">
      <c r="A2341" s="26"/>
      <c r="B2341" s="26"/>
      <c r="C2341" s="37"/>
    </row>
    <row r="2342" spans="1:3" x14ac:dyDescent="0.25">
      <c r="A2342" s="26"/>
      <c r="B2342" s="26"/>
      <c r="C2342" s="37"/>
    </row>
    <row r="2343" spans="1:3" x14ac:dyDescent="0.25">
      <c r="A2343" s="26"/>
      <c r="B2343" s="26"/>
      <c r="C2343" s="37"/>
    </row>
    <row r="2344" spans="1:3" x14ac:dyDescent="0.25">
      <c r="A2344" s="26"/>
      <c r="B2344" s="26"/>
      <c r="C2344" s="37"/>
    </row>
    <row r="2345" spans="1:3" x14ac:dyDescent="0.25">
      <c r="A2345" s="26"/>
      <c r="B2345" s="26"/>
      <c r="C2345" s="37"/>
    </row>
    <row r="2346" spans="1:3" x14ac:dyDescent="0.25">
      <c r="A2346" s="26"/>
      <c r="B2346" s="26"/>
      <c r="C2346" s="37"/>
    </row>
    <row r="2347" spans="1:3" x14ac:dyDescent="0.25">
      <c r="A2347" s="26"/>
      <c r="B2347" s="26"/>
      <c r="C2347" s="37"/>
    </row>
    <row r="2348" spans="1:3" x14ac:dyDescent="0.25">
      <c r="A2348" s="26"/>
      <c r="B2348" s="26"/>
      <c r="C2348" s="37"/>
    </row>
    <row r="2349" spans="1:3" x14ac:dyDescent="0.25">
      <c r="A2349" s="26"/>
      <c r="B2349" s="26"/>
      <c r="C2349" s="37"/>
    </row>
    <row r="2350" spans="1:3" x14ac:dyDescent="0.25">
      <c r="A2350" s="26"/>
      <c r="B2350" s="26"/>
      <c r="C2350" s="37"/>
    </row>
    <row r="2351" spans="1:3" x14ac:dyDescent="0.25">
      <c r="A2351" s="26"/>
      <c r="B2351" s="26"/>
      <c r="C2351" s="37"/>
    </row>
    <row r="2352" spans="1:3" x14ac:dyDescent="0.25">
      <c r="A2352" s="26"/>
      <c r="B2352" s="26"/>
      <c r="C2352" s="37"/>
    </row>
    <row r="2353" spans="1:3" x14ac:dyDescent="0.25">
      <c r="A2353" s="26"/>
      <c r="B2353" s="26"/>
      <c r="C2353" s="37"/>
    </row>
    <row r="2354" spans="1:3" x14ac:dyDescent="0.25">
      <c r="A2354" s="26"/>
      <c r="B2354" s="26"/>
      <c r="C2354" s="37"/>
    </row>
    <row r="2355" spans="1:3" x14ac:dyDescent="0.25">
      <c r="A2355" s="26"/>
      <c r="B2355" s="26"/>
      <c r="C2355" s="37"/>
    </row>
    <row r="2356" spans="1:3" x14ac:dyDescent="0.25">
      <c r="A2356" s="26"/>
      <c r="B2356" s="26"/>
      <c r="C2356" s="37"/>
    </row>
    <row r="2357" spans="1:3" x14ac:dyDescent="0.25">
      <c r="A2357" s="26"/>
      <c r="B2357" s="26"/>
      <c r="C2357" s="37"/>
    </row>
    <row r="2358" spans="1:3" x14ac:dyDescent="0.25">
      <c r="A2358" s="26"/>
      <c r="B2358" s="26"/>
      <c r="C2358" s="37"/>
    </row>
    <row r="2359" spans="1:3" x14ac:dyDescent="0.25">
      <c r="A2359" s="26"/>
      <c r="B2359" s="26"/>
      <c r="C2359" s="37"/>
    </row>
    <row r="2360" spans="1:3" x14ac:dyDescent="0.25">
      <c r="A2360" s="26"/>
      <c r="B2360" s="26"/>
      <c r="C2360" s="37"/>
    </row>
    <row r="2361" spans="1:3" x14ac:dyDescent="0.25">
      <c r="A2361" s="26"/>
      <c r="B2361" s="26"/>
      <c r="C2361" s="37"/>
    </row>
    <row r="2362" spans="1:3" x14ac:dyDescent="0.25">
      <c r="A2362" s="26"/>
      <c r="B2362" s="26"/>
      <c r="C2362" s="37"/>
    </row>
    <row r="2363" spans="1:3" x14ac:dyDescent="0.25">
      <c r="A2363" s="26"/>
      <c r="B2363" s="26"/>
      <c r="C2363" s="37"/>
    </row>
    <row r="2364" spans="1:3" x14ac:dyDescent="0.25">
      <c r="A2364" s="26"/>
      <c r="B2364" s="26"/>
      <c r="C2364" s="37"/>
    </row>
    <row r="2365" spans="1:3" x14ac:dyDescent="0.25">
      <c r="A2365" s="26"/>
      <c r="B2365" s="26"/>
      <c r="C2365" s="37"/>
    </row>
    <row r="2366" spans="1:3" x14ac:dyDescent="0.25">
      <c r="A2366" s="26"/>
      <c r="B2366" s="26"/>
      <c r="C2366" s="37"/>
    </row>
    <row r="2367" spans="1:3" x14ac:dyDescent="0.25">
      <c r="A2367" s="26"/>
      <c r="B2367" s="26"/>
      <c r="C2367" s="37"/>
    </row>
    <row r="2368" spans="1:3" x14ac:dyDescent="0.25">
      <c r="A2368" s="26"/>
      <c r="B2368" s="26"/>
      <c r="C2368" s="37"/>
    </row>
    <row r="2369" spans="1:3" x14ac:dyDescent="0.25">
      <c r="A2369" s="26"/>
      <c r="B2369" s="26"/>
      <c r="C2369" s="37"/>
    </row>
    <row r="2370" spans="1:3" x14ac:dyDescent="0.25">
      <c r="A2370" s="26"/>
      <c r="B2370" s="26"/>
      <c r="C2370" s="37"/>
    </row>
    <row r="2371" spans="1:3" x14ac:dyDescent="0.25">
      <c r="A2371" s="26"/>
      <c r="B2371" s="26"/>
      <c r="C2371" s="37"/>
    </row>
    <row r="2372" spans="1:3" x14ac:dyDescent="0.25">
      <c r="A2372" s="26"/>
      <c r="B2372" s="26"/>
      <c r="C2372" s="37"/>
    </row>
    <row r="2373" spans="1:3" x14ac:dyDescent="0.25">
      <c r="A2373" s="26"/>
      <c r="B2373" s="26"/>
      <c r="C2373" s="37"/>
    </row>
    <row r="2374" spans="1:3" x14ac:dyDescent="0.25">
      <c r="A2374" s="26"/>
      <c r="B2374" s="26"/>
      <c r="C2374" s="37"/>
    </row>
    <row r="2375" spans="1:3" x14ac:dyDescent="0.25">
      <c r="A2375" s="26"/>
      <c r="B2375" s="26"/>
      <c r="C2375" s="37"/>
    </row>
    <row r="2376" spans="1:3" x14ac:dyDescent="0.25">
      <c r="A2376" s="26"/>
      <c r="B2376" s="26"/>
      <c r="C2376" s="37"/>
    </row>
    <row r="2377" spans="1:3" x14ac:dyDescent="0.25">
      <c r="A2377" s="26"/>
      <c r="B2377" s="26"/>
      <c r="C2377" s="37"/>
    </row>
    <row r="2378" spans="1:3" x14ac:dyDescent="0.25">
      <c r="A2378" s="26"/>
      <c r="B2378" s="26"/>
      <c r="C2378" s="37"/>
    </row>
    <row r="2379" spans="1:3" x14ac:dyDescent="0.25">
      <c r="A2379" s="26"/>
      <c r="B2379" s="26"/>
      <c r="C2379" s="37"/>
    </row>
    <row r="2380" spans="1:3" x14ac:dyDescent="0.25">
      <c r="A2380" s="26"/>
      <c r="B2380" s="26"/>
      <c r="C2380" s="37"/>
    </row>
    <row r="2381" spans="1:3" x14ac:dyDescent="0.25">
      <c r="A2381" s="26"/>
      <c r="B2381" s="26"/>
      <c r="C2381" s="37"/>
    </row>
    <row r="2382" spans="1:3" x14ac:dyDescent="0.25">
      <c r="A2382" s="26"/>
      <c r="B2382" s="26"/>
      <c r="C2382" s="37"/>
    </row>
    <row r="2383" spans="1:3" x14ac:dyDescent="0.25">
      <c r="A2383" s="26"/>
      <c r="B2383" s="26"/>
      <c r="C2383" s="37"/>
    </row>
    <row r="2384" spans="1:3" x14ac:dyDescent="0.25">
      <c r="A2384" s="26"/>
      <c r="B2384" s="26"/>
      <c r="C2384" s="37"/>
    </row>
    <row r="2385" spans="1:3" x14ac:dyDescent="0.25">
      <c r="A2385" s="26"/>
      <c r="B2385" s="26"/>
      <c r="C2385" s="37"/>
    </row>
    <row r="2386" spans="1:3" x14ac:dyDescent="0.25">
      <c r="A2386" s="26"/>
      <c r="B2386" s="26"/>
      <c r="C2386" s="37"/>
    </row>
    <row r="2387" spans="1:3" x14ac:dyDescent="0.25">
      <c r="A2387" s="26"/>
      <c r="B2387" s="26"/>
      <c r="C2387" s="37"/>
    </row>
    <row r="2388" spans="1:3" x14ac:dyDescent="0.25">
      <c r="A2388" s="26"/>
      <c r="B2388" s="26"/>
      <c r="C2388" s="37"/>
    </row>
    <row r="2389" spans="1:3" x14ac:dyDescent="0.25">
      <c r="A2389" s="26"/>
      <c r="B2389" s="26"/>
      <c r="C2389" s="37"/>
    </row>
    <row r="2390" spans="1:3" x14ac:dyDescent="0.25">
      <c r="A2390" s="26"/>
      <c r="B2390" s="26"/>
      <c r="C2390" s="37"/>
    </row>
    <row r="2391" spans="1:3" x14ac:dyDescent="0.25">
      <c r="A2391" s="26"/>
      <c r="B2391" s="26"/>
      <c r="C2391" s="37"/>
    </row>
    <row r="2392" spans="1:3" x14ac:dyDescent="0.25">
      <c r="A2392" s="26"/>
      <c r="B2392" s="26"/>
      <c r="C2392" s="37"/>
    </row>
    <row r="2393" spans="1:3" x14ac:dyDescent="0.25">
      <c r="A2393" s="26"/>
      <c r="B2393" s="26"/>
      <c r="C2393" s="37"/>
    </row>
    <row r="2394" spans="1:3" x14ac:dyDescent="0.25">
      <c r="A2394" s="26"/>
      <c r="B2394" s="26"/>
      <c r="C2394" s="37"/>
    </row>
    <row r="2395" spans="1:3" x14ac:dyDescent="0.25">
      <c r="A2395" s="26"/>
      <c r="B2395" s="26"/>
      <c r="C2395" s="37"/>
    </row>
    <row r="2396" spans="1:3" x14ac:dyDescent="0.25">
      <c r="A2396" s="26"/>
      <c r="B2396" s="26"/>
      <c r="C2396" s="37"/>
    </row>
    <row r="2397" spans="1:3" x14ac:dyDescent="0.25">
      <c r="A2397" s="26"/>
      <c r="B2397" s="26"/>
      <c r="C2397" s="37"/>
    </row>
    <row r="2398" spans="1:3" x14ac:dyDescent="0.25">
      <c r="A2398" s="26"/>
      <c r="B2398" s="26"/>
      <c r="C2398" s="37"/>
    </row>
    <row r="2399" spans="1:3" x14ac:dyDescent="0.25">
      <c r="A2399" s="26"/>
      <c r="B2399" s="26"/>
      <c r="C2399" s="37"/>
    </row>
    <row r="2400" spans="1:3" x14ac:dyDescent="0.25">
      <c r="A2400" s="26"/>
      <c r="B2400" s="26"/>
      <c r="C2400" s="37"/>
    </row>
    <row r="2401" spans="1:3" x14ac:dyDescent="0.25">
      <c r="A2401" s="26"/>
      <c r="B2401" s="26"/>
      <c r="C2401" s="37"/>
    </row>
    <row r="2402" spans="1:3" x14ac:dyDescent="0.25">
      <c r="A2402" s="26"/>
      <c r="B2402" s="26"/>
      <c r="C2402" s="37"/>
    </row>
    <row r="2403" spans="1:3" x14ac:dyDescent="0.25">
      <c r="A2403" s="26"/>
      <c r="B2403" s="26"/>
      <c r="C2403" s="37"/>
    </row>
    <row r="2404" spans="1:3" x14ac:dyDescent="0.25">
      <c r="A2404" s="26"/>
      <c r="B2404" s="26"/>
      <c r="C2404" s="37"/>
    </row>
    <row r="2405" spans="1:3" x14ac:dyDescent="0.25">
      <c r="A2405" s="26"/>
      <c r="B2405" s="26"/>
      <c r="C2405" s="37"/>
    </row>
    <row r="2406" spans="1:3" x14ac:dyDescent="0.25">
      <c r="A2406" s="26"/>
      <c r="B2406" s="26"/>
      <c r="C2406" s="37"/>
    </row>
    <row r="2407" spans="1:3" x14ac:dyDescent="0.25">
      <c r="A2407" s="26"/>
      <c r="B2407" s="26"/>
      <c r="C2407" s="37"/>
    </row>
    <row r="2408" spans="1:3" x14ac:dyDescent="0.25">
      <c r="A2408" s="26"/>
      <c r="B2408" s="26"/>
      <c r="C2408" s="37"/>
    </row>
    <row r="2409" spans="1:3" x14ac:dyDescent="0.25">
      <c r="A2409" s="26"/>
      <c r="B2409" s="26"/>
      <c r="C2409" s="37"/>
    </row>
    <row r="2410" spans="1:3" x14ac:dyDescent="0.25">
      <c r="A2410" s="26"/>
      <c r="B2410" s="26"/>
      <c r="C2410" s="37"/>
    </row>
    <row r="2411" spans="1:3" x14ac:dyDescent="0.25">
      <c r="A2411" s="26"/>
      <c r="B2411" s="26"/>
      <c r="C2411" s="37"/>
    </row>
    <row r="2412" spans="1:3" x14ac:dyDescent="0.25">
      <c r="A2412" s="26"/>
      <c r="B2412" s="26"/>
      <c r="C2412" s="37"/>
    </row>
    <row r="2413" spans="1:3" x14ac:dyDescent="0.25">
      <c r="A2413" s="26"/>
      <c r="B2413" s="26"/>
      <c r="C2413" s="37"/>
    </row>
    <row r="2414" spans="1:3" x14ac:dyDescent="0.25">
      <c r="A2414" s="26"/>
      <c r="B2414" s="26"/>
      <c r="C2414" s="37"/>
    </row>
    <row r="2415" spans="1:3" x14ac:dyDescent="0.25">
      <c r="A2415" s="26"/>
      <c r="B2415" s="26"/>
      <c r="C2415" s="37"/>
    </row>
    <row r="2416" spans="1:3" x14ac:dyDescent="0.25">
      <c r="A2416" s="26"/>
      <c r="B2416" s="26"/>
      <c r="C2416" s="37"/>
    </row>
    <row r="2417" spans="1:3" x14ac:dyDescent="0.25">
      <c r="A2417" s="26"/>
      <c r="B2417" s="26"/>
      <c r="C2417" s="37"/>
    </row>
    <row r="2418" spans="1:3" x14ac:dyDescent="0.25">
      <c r="A2418" s="26"/>
      <c r="B2418" s="26"/>
      <c r="C2418" s="37"/>
    </row>
    <row r="2419" spans="1:3" x14ac:dyDescent="0.25">
      <c r="A2419" s="26"/>
      <c r="B2419" s="26"/>
      <c r="C2419" s="37"/>
    </row>
    <row r="2420" spans="1:3" x14ac:dyDescent="0.25">
      <c r="A2420" s="26"/>
      <c r="B2420" s="26"/>
      <c r="C2420" s="37"/>
    </row>
    <row r="2421" spans="1:3" x14ac:dyDescent="0.25">
      <c r="A2421" s="26"/>
      <c r="B2421" s="26"/>
      <c r="C2421" s="37"/>
    </row>
    <row r="2422" spans="1:3" x14ac:dyDescent="0.25">
      <c r="A2422" s="26"/>
      <c r="B2422" s="26"/>
      <c r="C2422" s="37"/>
    </row>
    <row r="2423" spans="1:3" x14ac:dyDescent="0.25">
      <c r="A2423" s="26"/>
      <c r="B2423" s="26"/>
      <c r="C2423" s="37"/>
    </row>
    <row r="2424" spans="1:3" x14ac:dyDescent="0.25">
      <c r="A2424" s="26"/>
      <c r="B2424" s="26"/>
      <c r="C2424" s="37"/>
    </row>
    <row r="2425" spans="1:3" x14ac:dyDescent="0.25">
      <c r="A2425" s="26"/>
      <c r="B2425" s="26"/>
      <c r="C2425" s="37"/>
    </row>
    <row r="2426" spans="1:3" x14ac:dyDescent="0.25">
      <c r="A2426" s="26"/>
      <c r="B2426" s="26"/>
      <c r="C2426" s="37"/>
    </row>
    <row r="2427" spans="1:3" x14ac:dyDescent="0.25">
      <c r="A2427" s="26"/>
      <c r="B2427" s="26"/>
      <c r="C2427" s="37"/>
    </row>
    <row r="2428" spans="1:3" x14ac:dyDescent="0.25">
      <c r="A2428" s="26"/>
      <c r="B2428" s="26"/>
      <c r="C2428" s="37"/>
    </row>
    <row r="2429" spans="1:3" x14ac:dyDescent="0.25">
      <c r="A2429" s="26"/>
      <c r="B2429" s="26"/>
      <c r="C2429" s="37"/>
    </row>
    <row r="2430" spans="1:3" x14ac:dyDescent="0.25">
      <c r="A2430" s="26"/>
      <c r="B2430" s="26"/>
      <c r="C2430" s="37"/>
    </row>
    <row r="2431" spans="1:3" x14ac:dyDescent="0.25">
      <c r="A2431" s="26"/>
      <c r="B2431" s="26"/>
      <c r="C2431" s="37"/>
    </row>
    <row r="2432" spans="1:3" x14ac:dyDescent="0.25">
      <c r="A2432" s="26"/>
      <c r="B2432" s="26"/>
      <c r="C2432" s="37"/>
    </row>
    <row r="2433" spans="1:3" x14ac:dyDescent="0.25">
      <c r="A2433" s="26"/>
      <c r="B2433" s="26"/>
      <c r="C2433" s="37"/>
    </row>
    <row r="2434" spans="1:3" x14ac:dyDescent="0.25">
      <c r="A2434" s="26"/>
      <c r="B2434" s="26"/>
      <c r="C2434" s="37"/>
    </row>
    <row r="2435" spans="1:3" x14ac:dyDescent="0.25">
      <c r="A2435" s="26"/>
      <c r="B2435" s="26"/>
      <c r="C2435" s="37"/>
    </row>
    <row r="2436" spans="1:3" x14ac:dyDescent="0.25">
      <c r="A2436" s="26"/>
      <c r="B2436" s="26"/>
      <c r="C2436" s="37"/>
    </row>
    <row r="2437" spans="1:3" x14ac:dyDescent="0.25">
      <c r="A2437" s="26"/>
      <c r="B2437" s="26"/>
      <c r="C2437" s="37"/>
    </row>
    <row r="2438" spans="1:3" x14ac:dyDescent="0.25">
      <c r="A2438" s="26"/>
      <c r="B2438" s="26"/>
      <c r="C2438" s="37"/>
    </row>
    <row r="2439" spans="1:3" x14ac:dyDescent="0.25">
      <c r="A2439" s="26"/>
      <c r="B2439" s="26"/>
      <c r="C2439" s="37"/>
    </row>
    <row r="2440" spans="1:3" x14ac:dyDescent="0.25">
      <c r="A2440" s="26"/>
      <c r="B2440" s="26"/>
      <c r="C2440" s="37"/>
    </row>
    <row r="2441" spans="1:3" x14ac:dyDescent="0.25">
      <c r="A2441" s="26"/>
      <c r="B2441" s="26"/>
      <c r="C2441" s="37"/>
    </row>
    <row r="2442" spans="1:3" x14ac:dyDescent="0.25">
      <c r="A2442" s="26"/>
      <c r="B2442" s="26"/>
      <c r="C2442" s="37"/>
    </row>
    <row r="2443" spans="1:3" x14ac:dyDescent="0.25">
      <c r="A2443" s="26"/>
      <c r="B2443" s="26"/>
      <c r="C2443" s="37"/>
    </row>
    <row r="2444" spans="1:3" x14ac:dyDescent="0.25">
      <c r="A2444" s="26"/>
      <c r="B2444" s="26"/>
      <c r="C2444" s="37"/>
    </row>
    <row r="2445" spans="1:3" x14ac:dyDescent="0.25">
      <c r="A2445" s="26"/>
      <c r="B2445" s="26"/>
      <c r="C2445" s="37"/>
    </row>
    <row r="2446" spans="1:3" x14ac:dyDescent="0.25">
      <c r="A2446" s="26"/>
      <c r="B2446" s="26"/>
      <c r="C2446" s="37"/>
    </row>
    <row r="2447" spans="1:3" x14ac:dyDescent="0.25">
      <c r="A2447" s="26"/>
      <c r="B2447" s="26"/>
      <c r="C2447" s="37"/>
    </row>
    <row r="2448" spans="1:3" x14ac:dyDescent="0.25">
      <c r="A2448" s="26"/>
      <c r="B2448" s="26"/>
      <c r="C2448" s="37"/>
    </row>
    <row r="2449" spans="1:3" x14ac:dyDescent="0.25">
      <c r="A2449" s="26"/>
      <c r="B2449" s="26"/>
      <c r="C2449" s="37"/>
    </row>
    <row r="2450" spans="1:3" x14ac:dyDescent="0.25">
      <c r="A2450" s="26"/>
      <c r="B2450" s="26"/>
      <c r="C2450" s="37"/>
    </row>
    <row r="2451" spans="1:3" x14ac:dyDescent="0.25">
      <c r="A2451" s="26"/>
      <c r="B2451" s="26"/>
      <c r="C2451" s="37"/>
    </row>
    <row r="2452" spans="1:3" x14ac:dyDescent="0.25">
      <c r="A2452" s="26"/>
      <c r="B2452" s="26"/>
      <c r="C2452" s="37"/>
    </row>
    <row r="2453" spans="1:3" x14ac:dyDescent="0.25">
      <c r="A2453" s="26"/>
      <c r="B2453" s="26"/>
      <c r="C2453" s="37"/>
    </row>
    <row r="2454" spans="1:3" x14ac:dyDescent="0.25">
      <c r="A2454" s="26"/>
      <c r="B2454" s="26"/>
      <c r="C2454" s="37"/>
    </row>
    <row r="2455" spans="1:3" x14ac:dyDescent="0.25">
      <c r="A2455" s="26"/>
      <c r="B2455" s="26"/>
      <c r="C2455" s="37"/>
    </row>
    <row r="2456" spans="1:3" x14ac:dyDescent="0.25">
      <c r="A2456" s="26"/>
      <c r="B2456" s="26"/>
      <c r="C2456" s="37"/>
    </row>
    <row r="2457" spans="1:3" x14ac:dyDescent="0.25">
      <c r="A2457" s="26"/>
      <c r="B2457" s="26"/>
      <c r="C2457" s="37"/>
    </row>
    <row r="2458" spans="1:3" x14ac:dyDescent="0.25">
      <c r="A2458" s="26"/>
      <c r="B2458" s="26"/>
      <c r="C2458" s="37"/>
    </row>
    <row r="2459" spans="1:3" x14ac:dyDescent="0.25">
      <c r="A2459" s="26"/>
      <c r="B2459" s="26"/>
      <c r="C2459" s="37"/>
    </row>
    <row r="2460" spans="1:3" x14ac:dyDescent="0.25">
      <c r="A2460" s="26"/>
      <c r="B2460" s="26"/>
      <c r="C2460" s="37"/>
    </row>
    <row r="2461" spans="1:3" x14ac:dyDescent="0.25">
      <c r="A2461" s="26"/>
      <c r="B2461" s="26"/>
      <c r="C2461" s="37"/>
    </row>
    <row r="2462" spans="1:3" x14ac:dyDescent="0.25">
      <c r="A2462" s="26"/>
      <c r="B2462" s="26"/>
      <c r="C2462" s="37"/>
    </row>
    <row r="2463" spans="1:3" x14ac:dyDescent="0.25">
      <c r="A2463" s="26"/>
      <c r="B2463" s="26"/>
      <c r="C2463" s="37"/>
    </row>
    <row r="2464" spans="1:3" x14ac:dyDescent="0.25">
      <c r="A2464" s="26"/>
      <c r="B2464" s="26"/>
      <c r="C2464" s="37"/>
    </row>
    <row r="2465" spans="1:3" x14ac:dyDescent="0.25">
      <c r="A2465" s="26"/>
      <c r="B2465" s="26"/>
      <c r="C2465" s="37"/>
    </row>
    <row r="2466" spans="1:3" x14ac:dyDescent="0.25">
      <c r="A2466" s="26"/>
      <c r="B2466" s="26"/>
      <c r="C2466" s="37"/>
    </row>
    <row r="2467" spans="1:3" x14ac:dyDescent="0.25">
      <c r="A2467" s="26"/>
      <c r="B2467" s="26"/>
      <c r="C2467" s="37"/>
    </row>
    <row r="2468" spans="1:3" x14ac:dyDescent="0.25">
      <c r="A2468" s="26"/>
      <c r="B2468" s="26"/>
      <c r="C2468" s="37"/>
    </row>
    <row r="2469" spans="1:3" x14ac:dyDescent="0.25">
      <c r="A2469" s="26"/>
      <c r="B2469" s="26"/>
      <c r="C2469" s="37"/>
    </row>
    <row r="2470" spans="1:3" x14ac:dyDescent="0.25">
      <c r="A2470" s="26"/>
      <c r="B2470" s="26"/>
      <c r="C2470" s="37"/>
    </row>
    <row r="2471" spans="1:3" x14ac:dyDescent="0.25">
      <c r="A2471" s="26"/>
      <c r="B2471" s="26"/>
      <c r="C2471" s="37"/>
    </row>
    <row r="2472" spans="1:3" x14ac:dyDescent="0.25">
      <c r="A2472" s="26"/>
      <c r="B2472" s="26"/>
      <c r="C2472" s="37"/>
    </row>
    <row r="2473" spans="1:3" x14ac:dyDescent="0.25">
      <c r="A2473" s="26"/>
      <c r="B2473" s="26"/>
      <c r="C2473" s="37"/>
    </row>
    <row r="2474" spans="1:3" x14ac:dyDescent="0.25">
      <c r="A2474" s="26"/>
      <c r="B2474" s="26"/>
      <c r="C2474" s="37"/>
    </row>
    <row r="2475" spans="1:3" x14ac:dyDescent="0.25">
      <c r="A2475" s="26"/>
      <c r="B2475" s="26"/>
      <c r="C2475" s="37"/>
    </row>
    <row r="2476" spans="1:3" x14ac:dyDescent="0.25">
      <c r="A2476" s="26"/>
      <c r="B2476" s="26"/>
      <c r="C2476" s="37"/>
    </row>
    <row r="2477" spans="1:3" x14ac:dyDescent="0.25">
      <c r="A2477" s="26"/>
      <c r="B2477" s="26"/>
      <c r="C2477" s="37"/>
    </row>
    <row r="2478" spans="1:3" x14ac:dyDescent="0.25">
      <c r="A2478" s="26"/>
      <c r="B2478" s="26"/>
      <c r="C2478" s="37"/>
    </row>
    <row r="2479" spans="1:3" x14ac:dyDescent="0.25">
      <c r="A2479" s="26"/>
      <c r="B2479" s="26"/>
      <c r="C2479" s="37"/>
    </row>
    <row r="2480" spans="1:3" x14ac:dyDescent="0.25">
      <c r="A2480" s="26"/>
      <c r="B2480" s="26"/>
      <c r="C2480" s="37"/>
    </row>
    <row r="2481" spans="1:3" x14ac:dyDescent="0.25">
      <c r="A2481" s="26"/>
      <c r="B2481" s="26"/>
      <c r="C2481" s="37"/>
    </row>
    <row r="2482" spans="1:3" x14ac:dyDescent="0.25">
      <c r="A2482" s="26"/>
      <c r="B2482" s="26"/>
      <c r="C2482" s="37"/>
    </row>
    <row r="2483" spans="1:3" x14ac:dyDescent="0.25">
      <c r="A2483" s="26"/>
      <c r="B2483" s="26"/>
      <c r="C2483" s="37"/>
    </row>
    <row r="2484" spans="1:3" x14ac:dyDescent="0.25">
      <c r="A2484" s="26"/>
      <c r="B2484" s="26"/>
      <c r="C2484" s="37"/>
    </row>
    <row r="2485" spans="1:3" x14ac:dyDescent="0.25">
      <c r="A2485" s="26"/>
      <c r="B2485" s="26"/>
      <c r="C2485" s="37"/>
    </row>
    <row r="2486" spans="1:3" x14ac:dyDescent="0.25">
      <c r="A2486" s="26"/>
      <c r="B2486" s="26"/>
      <c r="C2486" s="37"/>
    </row>
    <row r="2487" spans="1:3" x14ac:dyDescent="0.25">
      <c r="A2487" s="26"/>
      <c r="B2487" s="26"/>
      <c r="C2487" s="37"/>
    </row>
    <row r="2488" spans="1:3" x14ac:dyDescent="0.25">
      <c r="A2488" s="26"/>
      <c r="B2488" s="26"/>
      <c r="C2488" s="37"/>
    </row>
    <row r="2489" spans="1:3" x14ac:dyDescent="0.25">
      <c r="A2489" s="26"/>
      <c r="B2489" s="26"/>
      <c r="C2489" s="37"/>
    </row>
    <row r="2490" spans="1:3" x14ac:dyDescent="0.25">
      <c r="A2490" s="26"/>
      <c r="B2490" s="26"/>
      <c r="C2490" s="37"/>
    </row>
    <row r="2491" spans="1:3" x14ac:dyDescent="0.25">
      <c r="A2491" s="26"/>
      <c r="B2491" s="26"/>
      <c r="C2491" s="37"/>
    </row>
    <row r="2492" spans="1:3" x14ac:dyDescent="0.25">
      <c r="A2492" s="26"/>
      <c r="B2492" s="26"/>
      <c r="C2492" s="37"/>
    </row>
    <row r="2493" spans="1:3" x14ac:dyDescent="0.25">
      <c r="A2493" s="26"/>
      <c r="B2493" s="26"/>
      <c r="C2493" s="37"/>
    </row>
    <row r="2494" spans="1:3" x14ac:dyDescent="0.25">
      <c r="A2494" s="26"/>
      <c r="B2494" s="26"/>
      <c r="C2494" s="37"/>
    </row>
    <row r="2495" spans="1:3" x14ac:dyDescent="0.25">
      <c r="A2495" s="26"/>
      <c r="B2495" s="26"/>
      <c r="C2495" s="37"/>
    </row>
    <row r="2496" spans="1:3" x14ac:dyDescent="0.25">
      <c r="A2496" s="26"/>
      <c r="B2496" s="26"/>
      <c r="C2496" s="37"/>
    </row>
    <row r="2497" spans="1:3" x14ac:dyDescent="0.25">
      <c r="A2497" s="26"/>
      <c r="B2497" s="26"/>
      <c r="C2497" s="37"/>
    </row>
    <row r="2498" spans="1:3" x14ac:dyDescent="0.25">
      <c r="A2498" s="26"/>
      <c r="B2498" s="26"/>
      <c r="C2498" s="37"/>
    </row>
    <row r="2499" spans="1:3" x14ac:dyDescent="0.25">
      <c r="A2499" s="26"/>
      <c r="B2499" s="26"/>
      <c r="C2499" s="37"/>
    </row>
    <row r="2500" spans="1:3" x14ac:dyDescent="0.25">
      <c r="A2500" s="26"/>
      <c r="B2500" s="26"/>
      <c r="C2500" s="37"/>
    </row>
    <row r="2501" spans="1:3" x14ac:dyDescent="0.25">
      <c r="A2501" s="26"/>
      <c r="B2501" s="26"/>
      <c r="C2501" s="37"/>
    </row>
    <row r="2502" spans="1:3" x14ac:dyDescent="0.25">
      <c r="A2502" s="26"/>
      <c r="B2502" s="26"/>
      <c r="C2502" s="37"/>
    </row>
    <row r="2503" spans="1:3" x14ac:dyDescent="0.25">
      <c r="A2503" s="26"/>
      <c r="B2503" s="26"/>
      <c r="C2503" s="37"/>
    </row>
    <row r="2504" spans="1:3" x14ac:dyDescent="0.25">
      <c r="A2504" s="26"/>
      <c r="B2504" s="26"/>
      <c r="C2504" s="37"/>
    </row>
    <row r="2505" spans="1:3" x14ac:dyDescent="0.25">
      <c r="A2505" s="26"/>
      <c r="B2505" s="26"/>
      <c r="C2505" s="37"/>
    </row>
    <row r="2506" spans="1:3" x14ac:dyDescent="0.25">
      <c r="A2506" s="26"/>
      <c r="B2506" s="26"/>
      <c r="C2506" s="37"/>
    </row>
    <row r="2507" spans="1:3" x14ac:dyDescent="0.25">
      <c r="A2507" s="26"/>
      <c r="B2507" s="26"/>
      <c r="C2507" s="37"/>
    </row>
    <row r="2508" spans="1:3" x14ac:dyDescent="0.25">
      <c r="A2508" s="26"/>
      <c r="B2508" s="26"/>
      <c r="C2508" s="37"/>
    </row>
    <row r="2509" spans="1:3" x14ac:dyDescent="0.25">
      <c r="A2509" s="26"/>
      <c r="B2509" s="26"/>
      <c r="C2509" s="37"/>
    </row>
    <row r="2510" spans="1:3" x14ac:dyDescent="0.25">
      <c r="A2510" s="26"/>
      <c r="B2510" s="26"/>
      <c r="C2510" s="37"/>
    </row>
    <row r="2511" spans="1:3" x14ac:dyDescent="0.25">
      <c r="A2511" s="26"/>
      <c r="B2511" s="26"/>
      <c r="C2511" s="37"/>
    </row>
    <row r="2512" spans="1:3" x14ac:dyDescent="0.25">
      <c r="A2512" s="26"/>
      <c r="B2512" s="26"/>
      <c r="C2512" s="37"/>
    </row>
    <row r="2513" spans="1:3" x14ac:dyDescent="0.25">
      <c r="A2513" s="26"/>
      <c r="B2513" s="26"/>
      <c r="C2513" s="37"/>
    </row>
    <row r="2514" spans="1:3" x14ac:dyDescent="0.25">
      <c r="A2514" s="26"/>
      <c r="B2514" s="26"/>
      <c r="C2514" s="37"/>
    </row>
    <row r="2515" spans="1:3" x14ac:dyDescent="0.25">
      <c r="A2515" s="26"/>
      <c r="B2515" s="26"/>
      <c r="C2515" s="37"/>
    </row>
    <row r="2516" spans="1:3" x14ac:dyDescent="0.25">
      <c r="A2516" s="26"/>
      <c r="B2516" s="26"/>
      <c r="C2516" s="37"/>
    </row>
    <row r="2517" spans="1:3" x14ac:dyDescent="0.25">
      <c r="A2517" s="26"/>
      <c r="B2517" s="26"/>
      <c r="C2517" s="37"/>
    </row>
    <row r="2518" spans="1:3" x14ac:dyDescent="0.25">
      <c r="A2518" s="26"/>
      <c r="B2518" s="26"/>
      <c r="C2518" s="37"/>
    </row>
    <row r="2519" spans="1:3" x14ac:dyDescent="0.25">
      <c r="A2519" s="26"/>
      <c r="B2519" s="26"/>
      <c r="C2519" s="37"/>
    </row>
    <row r="2520" spans="1:3" x14ac:dyDescent="0.25">
      <c r="A2520" s="26"/>
      <c r="B2520" s="26"/>
      <c r="C2520" s="37"/>
    </row>
    <row r="2521" spans="1:3" x14ac:dyDescent="0.25">
      <c r="A2521" s="26"/>
      <c r="B2521" s="26"/>
      <c r="C2521" s="37"/>
    </row>
    <row r="2522" spans="1:3" x14ac:dyDescent="0.25">
      <c r="A2522" s="26"/>
      <c r="B2522" s="26"/>
      <c r="C2522" s="37"/>
    </row>
    <row r="2523" spans="1:3" x14ac:dyDescent="0.25">
      <c r="A2523" s="26"/>
      <c r="B2523" s="26"/>
      <c r="C2523" s="37"/>
    </row>
    <row r="2524" spans="1:3" x14ac:dyDescent="0.25">
      <c r="A2524" s="26"/>
      <c r="B2524" s="26"/>
      <c r="C2524" s="37"/>
    </row>
    <row r="2525" spans="1:3" x14ac:dyDescent="0.25">
      <c r="A2525" s="26"/>
      <c r="B2525" s="26"/>
      <c r="C2525" s="37"/>
    </row>
    <row r="2526" spans="1:3" x14ac:dyDescent="0.25">
      <c r="A2526" s="26"/>
      <c r="B2526" s="26"/>
      <c r="C2526" s="37"/>
    </row>
    <row r="2527" spans="1:3" x14ac:dyDescent="0.25">
      <c r="A2527" s="26"/>
      <c r="B2527" s="26"/>
      <c r="C2527" s="37"/>
    </row>
    <row r="2528" spans="1:3" x14ac:dyDescent="0.25">
      <c r="A2528" s="26"/>
      <c r="B2528" s="26"/>
      <c r="C2528" s="37"/>
    </row>
    <row r="2529" spans="1:3" x14ac:dyDescent="0.25">
      <c r="A2529" s="26"/>
      <c r="B2529" s="26"/>
      <c r="C2529" s="37"/>
    </row>
    <row r="2530" spans="1:3" x14ac:dyDescent="0.25">
      <c r="A2530" s="26"/>
      <c r="B2530" s="26"/>
      <c r="C2530" s="37"/>
    </row>
    <row r="2531" spans="1:3" x14ac:dyDescent="0.25">
      <c r="A2531" s="26"/>
      <c r="B2531" s="26"/>
      <c r="C2531" s="37"/>
    </row>
    <row r="2532" spans="1:3" x14ac:dyDescent="0.25">
      <c r="A2532" s="26"/>
      <c r="B2532" s="26"/>
      <c r="C2532" s="37"/>
    </row>
    <row r="2533" spans="1:3" x14ac:dyDescent="0.25">
      <c r="A2533" s="26"/>
      <c r="B2533" s="26"/>
      <c r="C2533" s="37"/>
    </row>
    <row r="2534" spans="1:3" x14ac:dyDescent="0.25">
      <c r="A2534" s="26"/>
      <c r="B2534" s="26"/>
      <c r="C2534" s="37"/>
    </row>
    <row r="2535" spans="1:3" x14ac:dyDescent="0.25">
      <c r="A2535" s="26"/>
      <c r="B2535" s="26"/>
      <c r="C2535" s="37"/>
    </row>
    <row r="2536" spans="1:3" x14ac:dyDescent="0.25">
      <c r="A2536" s="26"/>
      <c r="B2536" s="26"/>
      <c r="C2536" s="37"/>
    </row>
    <row r="2537" spans="1:3" x14ac:dyDescent="0.25">
      <c r="A2537" s="26"/>
      <c r="B2537" s="26"/>
      <c r="C2537" s="37"/>
    </row>
    <row r="2538" spans="1:3" x14ac:dyDescent="0.25">
      <c r="A2538" s="26"/>
      <c r="B2538" s="26"/>
      <c r="C2538" s="37"/>
    </row>
    <row r="2539" spans="1:3" x14ac:dyDescent="0.25">
      <c r="A2539" s="26"/>
      <c r="B2539" s="26"/>
      <c r="C2539" s="37"/>
    </row>
    <row r="2540" spans="1:3" x14ac:dyDescent="0.25">
      <c r="A2540" s="26"/>
      <c r="B2540" s="26"/>
      <c r="C2540" s="37"/>
    </row>
    <row r="2541" spans="1:3" x14ac:dyDescent="0.25">
      <c r="A2541" s="26"/>
      <c r="B2541" s="26"/>
      <c r="C2541" s="37"/>
    </row>
    <row r="2542" spans="1:3" x14ac:dyDescent="0.25">
      <c r="A2542" s="26"/>
      <c r="B2542" s="26"/>
      <c r="C2542" s="37"/>
    </row>
    <row r="2543" spans="1:3" x14ac:dyDescent="0.25">
      <c r="A2543" s="26"/>
      <c r="B2543" s="26"/>
      <c r="C2543" s="37"/>
    </row>
    <row r="2544" spans="1:3" x14ac:dyDescent="0.25">
      <c r="A2544" s="26"/>
      <c r="B2544" s="26"/>
      <c r="C2544" s="37"/>
    </row>
    <row r="2545" spans="1:3" x14ac:dyDescent="0.25">
      <c r="A2545" s="26"/>
      <c r="B2545" s="26"/>
      <c r="C2545" s="37"/>
    </row>
    <row r="2546" spans="1:3" x14ac:dyDescent="0.25">
      <c r="A2546" s="26"/>
      <c r="B2546" s="26"/>
      <c r="C2546" s="37"/>
    </row>
    <row r="2547" spans="1:3" x14ac:dyDescent="0.25">
      <c r="A2547" s="26"/>
      <c r="B2547" s="26"/>
      <c r="C2547" s="37"/>
    </row>
    <row r="2548" spans="1:3" x14ac:dyDescent="0.25">
      <c r="A2548" s="26"/>
      <c r="B2548" s="26"/>
      <c r="C2548" s="37"/>
    </row>
    <row r="2549" spans="1:3" x14ac:dyDescent="0.25">
      <c r="A2549" s="26"/>
      <c r="B2549" s="26"/>
      <c r="C2549" s="37"/>
    </row>
    <row r="2550" spans="1:3" x14ac:dyDescent="0.25">
      <c r="A2550" s="26"/>
      <c r="B2550" s="26"/>
      <c r="C2550" s="37"/>
    </row>
    <row r="2551" spans="1:3" x14ac:dyDescent="0.25">
      <c r="A2551" s="26"/>
      <c r="B2551" s="26"/>
      <c r="C2551" s="37"/>
    </row>
    <row r="2552" spans="1:3" x14ac:dyDescent="0.25">
      <c r="A2552" s="26"/>
      <c r="B2552" s="26"/>
      <c r="C2552" s="37"/>
    </row>
    <row r="2553" spans="1:3" x14ac:dyDescent="0.25">
      <c r="A2553" s="26"/>
      <c r="B2553" s="26"/>
      <c r="C2553" s="37"/>
    </row>
    <row r="2554" spans="1:3" x14ac:dyDescent="0.25">
      <c r="A2554" s="26"/>
      <c r="B2554" s="26"/>
      <c r="C2554" s="37"/>
    </row>
    <row r="2555" spans="1:3" x14ac:dyDescent="0.25">
      <c r="A2555" s="26"/>
      <c r="B2555" s="26"/>
      <c r="C2555" s="37"/>
    </row>
    <row r="2556" spans="1:3" x14ac:dyDescent="0.25">
      <c r="A2556" s="26"/>
      <c r="B2556" s="26"/>
      <c r="C2556" s="37"/>
    </row>
    <row r="2557" spans="1:3" x14ac:dyDescent="0.25">
      <c r="A2557" s="26"/>
      <c r="B2557" s="26"/>
      <c r="C2557" s="37"/>
    </row>
    <row r="2558" spans="1:3" x14ac:dyDescent="0.25">
      <c r="A2558" s="26"/>
      <c r="B2558" s="26"/>
      <c r="C2558" s="37"/>
    </row>
    <row r="2559" spans="1:3" x14ac:dyDescent="0.25">
      <c r="A2559" s="26"/>
      <c r="B2559" s="26"/>
      <c r="C2559" s="37"/>
    </row>
    <row r="2560" spans="1:3" x14ac:dyDescent="0.25">
      <c r="A2560" s="26"/>
      <c r="B2560" s="26"/>
      <c r="C2560" s="37"/>
    </row>
    <row r="2561" spans="1:3" x14ac:dyDescent="0.25">
      <c r="A2561" s="26"/>
      <c r="B2561" s="26"/>
      <c r="C2561" s="37"/>
    </row>
    <row r="2562" spans="1:3" x14ac:dyDescent="0.25">
      <c r="A2562" s="26"/>
      <c r="B2562" s="26"/>
      <c r="C2562" s="37"/>
    </row>
    <row r="2563" spans="1:3" x14ac:dyDescent="0.25">
      <c r="A2563" s="26"/>
      <c r="B2563" s="26"/>
      <c r="C2563" s="37"/>
    </row>
    <row r="2564" spans="1:3" x14ac:dyDescent="0.25">
      <c r="A2564" s="26"/>
      <c r="B2564" s="26"/>
      <c r="C2564" s="37"/>
    </row>
    <row r="2565" spans="1:3" x14ac:dyDescent="0.25">
      <c r="A2565" s="26"/>
      <c r="B2565" s="26"/>
      <c r="C2565" s="37"/>
    </row>
    <row r="2566" spans="1:3" x14ac:dyDescent="0.25">
      <c r="A2566" s="26"/>
      <c r="B2566" s="26"/>
      <c r="C2566" s="37"/>
    </row>
    <row r="2567" spans="1:3" x14ac:dyDescent="0.25">
      <c r="A2567" s="26"/>
      <c r="B2567" s="26"/>
      <c r="C2567" s="37"/>
    </row>
    <row r="2568" spans="1:3" x14ac:dyDescent="0.25">
      <c r="A2568" s="26"/>
      <c r="B2568" s="26"/>
      <c r="C2568" s="37"/>
    </row>
    <row r="2569" spans="1:3" x14ac:dyDescent="0.25">
      <c r="A2569" s="26"/>
      <c r="B2569" s="26"/>
      <c r="C2569" s="37"/>
    </row>
    <row r="2570" spans="1:3" x14ac:dyDescent="0.25">
      <c r="A2570" s="26"/>
      <c r="B2570" s="26"/>
      <c r="C2570" s="37"/>
    </row>
    <row r="2571" spans="1:3" x14ac:dyDescent="0.25">
      <c r="A2571" s="26"/>
      <c r="B2571" s="26"/>
      <c r="C2571" s="37"/>
    </row>
    <row r="2572" spans="1:3" x14ac:dyDescent="0.25">
      <c r="A2572" s="26"/>
      <c r="B2572" s="26"/>
      <c r="C2572" s="37"/>
    </row>
    <row r="2573" spans="1:3" x14ac:dyDescent="0.25">
      <c r="A2573" s="26"/>
      <c r="B2573" s="26"/>
      <c r="C2573" s="37"/>
    </row>
    <row r="2574" spans="1:3" x14ac:dyDescent="0.25">
      <c r="A2574" s="26"/>
      <c r="B2574" s="26"/>
      <c r="C2574" s="37"/>
    </row>
    <row r="2575" spans="1:3" x14ac:dyDescent="0.25">
      <c r="A2575" s="26"/>
      <c r="B2575" s="26"/>
      <c r="C2575" s="37"/>
    </row>
    <row r="2576" spans="1:3" x14ac:dyDescent="0.25">
      <c r="A2576" s="26"/>
      <c r="B2576" s="26"/>
      <c r="C2576" s="37"/>
    </row>
    <row r="2577" spans="1:3" x14ac:dyDescent="0.25">
      <c r="A2577" s="26"/>
      <c r="B2577" s="26"/>
      <c r="C2577" s="37"/>
    </row>
    <row r="2578" spans="1:3" x14ac:dyDescent="0.25">
      <c r="A2578" s="26"/>
      <c r="B2578" s="26"/>
      <c r="C2578" s="37"/>
    </row>
    <row r="2579" spans="1:3" x14ac:dyDescent="0.25">
      <c r="A2579" s="26"/>
      <c r="B2579" s="26"/>
      <c r="C2579" s="37"/>
    </row>
    <row r="2580" spans="1:3" x14ac:dyDescent="0.25">
      <c r="A2580" s="26"/>
      <c r="B2580" s="26"/>
      <c r="C2580" s="37"/>
    </row>
    <row r="2581" spans="1:3" x14ac:dyDescent="0.25">
      <c r="A2581" s="26"/>
      <c r="B2581" s="26"/>
      <c r="C2581" s="37"/>
    </row>
    <row r="2582" spans="1:3" x14ac:dyDescent="0.25">
      <c r="A2582" s="26"/>
      <c r="B2582" s="26"/>
      <c r="C2582" s="37"/>
    </row>
    <row r="2583" spans="1:3" x14ac:dyDescent="0.25">
      <c r="A2583" s="26"/>
      <c r="B2583" s="26"/>
      <c r="C2583" s="37"/>
    </row>
    <row r="2584" spans="1:3" x14ac:dyDescent="0.25">
      <c r="A2584" s="26"/>
      <c r="B2584" s="26"/>
      <c r="C2584" s="37"/>
    </row>
    <row r="2585" spans="1:3" x14ac:dyDescent="0.25">
      <c r="A2585" s="26"/>
      <c r="B2585" s="26"/>
      <c r="C2585" s="37"/>
    </row>
    <row r="2586" spans="1:3" x14ac:dyDescent="0.25">
      <c r="A2586" s="26"/>
      <c r="B2586" s="26"/>
      <c r="C2586" s="37"/>
    </row>
    <row r="2587" spans="1:3" x14ac:dyDescent="0.25">
      <c r="A2587" s="26"/>
      <c r="B2587" s="26"/>
      <c r="C2587" s="37"/>
    </row>
    <row r="2588" spans="1:3" x14ac:dyDescent="0.25">
      <c r="A2588" s="26"/>
      <c r="B2588" s="26"/>
      <c r="C2588" s="37"/>
    </row>
    <row r="2589" spans="1:3" x14ac:dyDescent="0.25">
      <c r="A2589" s="26"/>
      <c r="B2589" s="26"/>
      <c r="C2589" s="37"/>
    </row>
    <row r="2590" spans="1:3" x14ac:dyDescent="0.25">
      <c r="A2590" s="26"/>
      <c r="B2590" s="26"/>
      <c r="C2590" s="37"/>
    </row>
    <row r="2591" spans="1:3" x14ac:dyDescent="0.25">
      <c r="A2591" s="26"/>
      <c r="B2591" s="26"/>
      <c r="C2591" s="37"/>
    </row>
    <row r="2592" spans="1:3" x14ac:dyDescent="0.25">
      <c r="A2592" s="26"/>
      <c r="B2592" s="26"/>
      <c r="C2592" s="37"/>
    </row>
    <row r="2593" spans="1:3" x14ac:dyDescent="0.25">
      <c r="A2593" s="26"/>
      <c r="B2593" s="26"/>
      <c r="C2593" s="37"/>
    </row>
    <row r="2594" spans="1:3" x14ac:dyDescent="0.25">
      <c r="A2594" s="26"/>
      <c r="B2594" s="26"/>
      <c r="C2594" s="37"/>
    </row>
    <row r="2595" spans="1:3" x14ac:dyDescent="0.25">
      <c r="A2595" s="26"/>
      <c r="B2595" s="26"/>
      <c r="C2595" s="37"/>
    </row>
    <row r="2596" spans="1:3" x14ac:dyDescent="0.25">
      <c r="A2596" s="26"/>
      <c r="B2596" s="26"/>
      <c r="C2596" s="37"/>
    </row>
    <row r="2597" spans="1:3" x14ac:dyDescent="0.25">
      <c r="A2597" s="26"/>
      <c r="B2597" s="26"/>
      <c r="C2597" s="37"/>
    </row>
    <row r="2598" spans="1:3" x14ac:dyDescent="0.25">
      <c r="A2598" s="26"/>
      <c r="B2598" s="26"/>
      <c r="C2598" s="37"/>
    </row>
    <row r="2599" spans="1:3" x14ac:dyDescent="0.25">
      <c r="A2599" s="26"/>
      <c r="B2599" s="26"/>
      <c r="C2599" s="37"/>
    </row>
    <row r="2600" spans="1:3" x14ac:dyDescent="0.25">
      <c r="A2600" s="26"/>
      <c r="B2600" s="26"/>
      <c r="C2600" s="37"/>
    </row>
    <row r="2601" spans="1:3" x14ac:dyDescent="0.25">
      <c r="A2601" s="26"/>
      <c r="B2601" s="26"/>
      <c r="C2601" s="37"/>
    </row>
    <row r="2602" spans="1:3" x14ac:dyDescent="0.25">
      <c r="A2602" s="26"/>
      <c r="B2602" s="26"/>
      <c r="C2602" s="37"/>
    </row>
    <row r="2603" spans="1:3" x14ac:dyDescent="0.25">
      <c r="A2603" s="26"/>
      <c r="B2603" s="26"/>
      <c r="C2603" s="37"/>
    </row>
    <row r="2604" spans="1:3" x14ac:dyDescent="0.25">
      <c r="A2604" s="26"/>
      <c r="B2604" s="26"/>
      <c r="C2604" s="37"/>
    </row>
    <row r="2605" spans="1:3" x14ac:dyDescent="0.25">
      <c r="A2605" s="26"/>
      <c r="B2605" s="26"/>
      <c r="C2605" s="37"/>
    </row>
    <row r="2606" spans="1:3" x14ac:dyDescent="0.25">
      <c r="A2606" s="26"/>
      <c r="B2606" s="26"/>
      <c r="C2606" s="37"/>
    </row>
    <row r="2607" spans="1:3" x14ac:dyDescent="0.25">
      <c r="A2607" s="26"/>
      <c r="B2607" s="26"/>
      <c r="C2607" s="37"/>
    </row>
    <row r="2608" spans="1:3" x14ac:dyDescent="0.25">
      <c r="A2608" s="26"/>
      <c r="B2608" s="26"/>
      <c r="C2608" s="37"/>
    </row>
    <row r="2609" spans="1:3" x14ac:dyDescent="0.25">
      <c r="A2609" s="26"/>
      <c r="B2609" s="26"/>
      <c r="C2609" s="37"/>
    </row>
    <row r="2610" spans="1:3" x14ac:dyDescent="0.25">
      <c r="A2610" s="26"/>
      <c r="B2610" s="26"/>
      <c r="C2610" s="37"/>
    </row>
    <row r="2611" spans="1:3" x14ac:dyDescent="0.25">
      <c r="A2611" s="26"/>
      <c r="B2611" s="26"/>
      <c r="C2611" s="37"/>
    </row>
    <row r="2612" spans="1:3" x14ac:dyDescent="0.25">
      <c r="A2612" s="26"/>
      <c r="B2612" s="26"/>
      <c r="C2612" s="37"/>
    </row>
    <row r="2613" spans="1:3" x14ac:dyDescent="0.25">
      <c r="A2613" s="26"/>
      <c r="B2613" s="26"/>
      <c r="C2613" s="37"/>
    </row>
    <row r="2614" spans="1:3" x14ac:dyDescent="0.25">
      <c r="A2614" s="26"/>
      <c r="B2614" s="26"/>
      <c r="C2614" s="37"/>
    </row>
    <row r="2615" spans="1:3" x14ac:dyDescent="0.25">
      <c r="A2615" s="26"/>
      <c r="B2615" s="26"/>
      <c r="C2615" s="37"/>
    </row>
    <row r="2616" spans="1:3" x14ac:dyDescent="0.25">
      <c r="A2616" s="26"/>
      <c r="B2616" s="26"/>
      <c r="C2616" s="37"/>
    </row>
    <row r="2617" spans="1:3" x14ac:dyDescent="0.25">
      <c r="A2617" s="26"/>
      <c r="B2617" s="26"/>
      <c r="C2617" s="37"/>
    </row>
    <row r="2618" spans="1:3" x14ac:dyDescent="0.25">
      <c r="A2618" s="26"/>
      <c r="B2618" s="26"/>
      <c r="C2618" s="37"/>
    </row>
    <row r="2619" spans="1:3" x14ac:dyDescent="0.25">
      <c r="A2619" s="26"/>
      <c r="B2619" s="26"/>
      <c r="C2619" s="37"/>
    </row>
    <row r="2620" spans="1:3" x14ac:dyDescent="0.25">
      <c r="A2620" s="26"/>
      <c r="B2620" s="26"/>
      <c r="C2620" s="37"/>
    </row>
    <row r="2621" spans="1:3" x14ac:dyDescent="0.25">
      <c r="A2621" s="26"/>
      <c r="B2621" s="26"/>
      <c r="C2621" s="37"/>
    </row>
    <row r="2622" spans="1:3" x14ac:dyDescent="0.25">
      <c r="A2622" s="26"/>
      <c r="B2622" s="26"/>
      <c r="C2622" s="37"/>
    </row>
    <row r="2623" spans="1:3" x14ac:dyDescent="0.25">
      <c r="A2623" s="26"/>
      <c r="B2623" s="26"/>
      <c r="C2623" s="37"/>
    </row>
    <row r="2624" spans="1:3" x14ac:dyDescent="0.25">
      <c r="A2624" s="26"/>
      <c r="B2624" s="26"/>
      <c r="C2624" s="37"/>
    </row>
    <row r="2625" spans="1:3" x14ac:dyDescent="0.25">
      <c r="A2625" s="26"/>
      <c r="B2625" s="26"/>
      <c r="C2625" s="37"/>
    </row>
    <row r="2626" spans="1:3" x14ac:dyDescent="0.25">
      <c r="A2626" s="26"/>
      <c r="B2626" s="26"/>
      <c r="C2626" s="37"/>
    </row>
    <row r="2627" spans="1:3" x14ac:dyDescent="0.25">
      <c r="A2627" s="26"/>
      <c r="B2627" s="26"/>
      <c r="C2627" s="37"/>
    </row>
    <row r="2628" spans="1:3" x14ac:dyDescent="0.25">
      <c r="A2628" s="26"/>
      <c r="B2628" s="26"/>
      <c r="C2628" s="37"/>
    </row>
    <row r="2629" spans="1:3" x14ac:dyDescent="0.25">
      <c r="A2629" s="26"/>
      <c r="B2629" s="26"/>
      <c r="C2629" s="37"/>
    </row>
    <row r="2630" spans="1:3" x14ac:dyDescent="0.25">
      <c r="A2630" s="26"/>
      <c r="B2630" s="26"/>
      <c r="C2630" s="37"/>
    </row>
    <row r="2631" spans="1:3" x14ac:dyDescent="0.25">
      <c r="A2631" s="26"/>
      <c r="B2631" s="26"/>
      <c r="C2631" s="37"/>
    </row>
    <row r="2632" spans="1:3" x14ac:dyDescent="0.25">
      <c r="A2632" s="26"/>
      <c r="B2632" s="26"/>
      <c r="C2632" s="37"/>
    </row>
    <row r="2633" spans="1:3" x14ac:dyDescent="0.25">
      <c r="A2633" s="26"/>
      <c r="B2633" s="26"/>
      <c r="C2633" s="37"/>
    </row>
    <row r="2634" spans="1:3" x14ac:dyDescent="0.25">
      <c r="A2634" s="26"/>
      <c r="B2634" s="26"/>
      <c r="C2634" s="37"/>
    </row>
    <row r="2635" spans="1:3" x14ac:dyDescent="0.25">
      <c r="A2635" s="26"/>
      <c r="B2635" s="26"/>
      <c r="C2635" s="37"/>
    </row>
    <row r="2636" spans="1:3" x14ac:dyDescent="0.25">
      <c r="A2636" s="26"/>
      <c r="B2636" s="26"/>
      <c r="C2636" s="37"/>
    </row>
    <row r="2637" spans="1:3" x14ac:dyDescent="0.25">
      <c r="A2637" s="26"/>
      <c r="B2637" s="26"/>
      <c r="C2637" s="37"/>
    </row>
    <row r="2638" spans="1:3" x14ac:dyDescent="0.25">
      <c r="A2638" s="26"/>
      <c r="B2638" s="26"/>
      <c r="C2638" s="37"/>
    </row>
    <row r="2639" spans="1:3" x14ac:dyDescent="0.25">
      <c r="A2639" s="26"/>
      <c r="B2639" s="26"/>
      <c r="C2639" s="37"/>
    </row>
    <row r="2640" spans="1:3" x14ac:dyDescent="0.25">
      <c r="A2640" s="26"/>
      <c r="B2640" s="26"/>
      <c r="C2640" s="37"/>
    </row>
    <row r="2641" spans="1:3" x14ac:dyDescent="0.25">
      <c r="A2641" s="26"/>
      <c r="B2641" s="26"/>
      <c r="C2641" s="37"/>
    </row>
    <row r="2642" spans="1:3" x14ac:dyDescent="0.25">
      <c r="A2642" s="26"/>
      <c r="B2642" s="26"/>
      <c r="C2642" s="37"/>
    </row>
    <row r="2643" spans="1:3" x14ac:dyDescent="0.25">
      <c r="A2643" s="26"/>
      <c r="B2643" s="26"/>
      <c r="C2643" s="37"/>
    </row>
    <row r="2644" spans="1:3" x14ac:dyDescent="0.25">
      <c r="A2644" s="26"/>
      <c r="B2644" s="26"/>
      <c r="C2644" s="37"/>
    </row>
    <row r="2645" spans="1:3" x14ac:dyDescent="0.25">
      <c r="A2645" s="26"/>
      <c r="B2645" s="26"/>
      <c r="C2645" s="37"/>
    </row>
    <row r="2646" spans="1:3" x14ac:dyDescent="0.25">
      <c r="A2646" s="26"/>
      <c r="B2646" s="26"/>
      <c r="C2646" s="37"/>
    </row>
    <row r="2647" spans="1:3" x14ac:dyDescent="0.25">
      <c r="A2647" s="26"/>
      <c r="B2647" s="26"/>
      <c r="C2647" s="37"/>
    </row>
    <row r="2648" spans="1:3" x14ac:dyDescent="0.25">
      <c r="A2648" s="26"/>
      <c r="B2648" s="26"/>
      <c r="C2648" s="37"/>
    </row>
    <row r="2649" spans="1:3" x14ac:dyDescent="0.25">
      <c r="A2649" s="26"/>
      <c r="B2649" s="26"/>
      <c r="C2649" s="37"/>
    </row>
    <row r="2650" spans="1:3" x14ac:dyDescent="0.25">
      <c r="A2650" s="26"/>
      <c r="B2650" s="26"/>
      <c r="C2650" s="37"/>
    </row>
    <row r="2651" spans="1:3" x14ac:dyDescent="0.25">
      <c r="A2651" s="26"/>
      <c r="B2651" s="26"/>
      <c r="C2651" s="37"/>
    </row>
    <row r="2652" spans="1:3" x14ac:dyDescent="0.25">
      <c r="A2652" s="26"/>
      <c r="B2652" s="26"/>
      <c r="C2652" s="37"/>
    </row>
    <row r="2653" spans="1:3" x14ac:dyDescent="0.25">
      <c r="A2653" s="26"/>
      <c r="B2653" s="26"/>
      <c r="C2653" s="37"/>
    </row>
    <row r="2654" spans="1:3" x14ac:dyDescent="0.25">
      <c r="A2654" s="26"/>
      <c r="B2654" s="26"/>
      <c r="C2654" s="37"/>
    </row>
    <row r="2655" spans="1:3" x14ac:dyDescent="0.25">
      <c r="A2655" s="26"/>
      <c r="B2655" s="26"/>
      <c r="C2655" s="37"/>
    </row>
    <row r="2656" spans="1:3" x14ac:dyDescent="0.25">
      <c r="A2656" s="26"/>
      <c r="B2656" s="26"/>
      <c r="C2656" s="37"/>
    </row>
    <row r="2657" spans="1:3" x14ac:dyDescent="0.25">
      <c r="A2657" s="26"/>
      <c r="B2657" s="26"/>
      <c r="C2657" s="37"/>
    </row>
    <row r="2658" spans="1:3" x14ac:dyDescent="0.25">
      <c r="A2658" s="26"/>
      <c r="B2658" s="26"/>
      <c r="C2658" s="37"/>
    </row>
    <row r="2659" spans="1:3" x14ac:dyDescent="0.25">
      <c r="A2659" s="26"/>
      <c r="B2659" s="26"/>
      <c r="C2659" s="37"/>
    </row>
    <row r="2660" spans="1:3" x14ac:dyDescent="0.25">
      <c r="A2660" s="26"/>
      <c r="B2660" s="26"/>
      <c r="C2660" s="37"/>
    </row>
    <row r="2661" spans="1:3" x14ac:dyDescent="0.25">
      <c r="A2661" s="26"/>
      <c r="B2661" s="26"/>
      <c r="C2661" s="37"/>
    </row>
    <row r="2662" spans="1:3" x14ac:dyDescent="0.25">
      <c r="A2662" s="26"/>
      <c r="B2662" s="26"/>
      <c r="C2662" s="37"/>
    </row>
    <row r="2663" spans="1:3" x14ac:dyDescent="0.25">
      <c r="A2663" s="26"/>
      <c r="B2663" s="26"/>
      <c r="C2663" s="37"/>
    </row>
    <row r="2664" spans="1:3" x14ac:dyDescent="0.25">
      <c r="A2664" s="26"/>
      <c r="B2664" s="26"/>
      <c r="C2664" s="37"/>
    </row>
    <row r="2665" spans="1:3" x14ac:dyDescent="0.25">
      <c r="A2665" s="26"/>
      <c r="B2665" s="26"/>
      <c r="C2665" s="37"/>
    </row>
    <row r="2666" spans="1:3" x14ac:dyDescent="0.25">
      <c r="A2666" s="26"/>
      <c r="B2666" s="26"/>
      <c r="C2666" s="37"/>
    </row>
    <row r="2667" spans="1:3" x14ac:dyDescent="0.25">
      <c r="A2667" s="26"/>
      <c r="B2667" s="26"/>
      <c r="C2667" s="37"/>
    </row>
    <row r="2668" spans="1:3" x14ac:dyDescent="0.25">
      <c r="A2668" s="26"/>
      <c r="B2668" s="26"/>
      <c r="C2668" s="37"/>
    </row>
    <row r="2669" spans="1:3" x14ac:dyDescent="0.25">
      <c r="A2669" s="26"/>
      <c r="B2669" s="26"/>
      <c r="C2669" s="37"/>
    </row>
    <row r="2670" spans="1:3" x14ac:dyDescent="0.25">
      <c r="A2670" s="26"/>
      <c r="B2670" s="26"/>
      <c r="C2670" s="37"/>
    </row>
    <row r="2671" spans="1:3" x14ac:dyDescent="0.25">
      <c r="A2671" s="26"/>
      <c r="B2671" s="26"/>
      <c r="C2671" s="37"/>
    </row>
    <row r="2672" spans="1:3" x14ac:dyDescent="0.25">
      <c r="A2672" s="26"/>
      <c r="B2672" s="26"/>
      <c r="C2672" s="37"/>
    </row>
    <row r="2673" spans="1:3" x14ac:dyDescent="0.25">
      <c r="A2673" s="26"/>
      <c r="B2673" s="26"/>
      <c r="C2673" s="37"/>
    </row>
    <row r="2674" spans="1:3" x14ac:dyDescent="0.25">
      <c r="A2674" s="26"/>
      <c r="B2674" s="26"/>
      <c r="C2674" s="37"/>
    </row>
    <row r="2675" spans="1:3" x14ac:dyDescent="0.25">
      <c r="A2675" s="26"/>
      <c r="B2675" s="26"/>
      <c r="C2675" s="37"/>
    </row>
    <row r="2676" spans="1:3" x14ac:dyDescent="0.25">
      <c r="A2676" s="26"/>
      <c r="B2676" s="26"/>
      <c r="C2676" s="37"/>
    </row>
    <row r="2677" spans="1:3" x14ac:dyDescent="0.25">
      <c r="A2677" s="26"/>
      <c r="B2677" s="26"/>
      <c r="C2677" s="37"/>
    </row>
    <row r="2678" spans="1:3" x14ac:dyDescent="0.25">
      <c r="A2678" s="26"/>
      <c r="B2678" s="26"/>
      <c r="C2678" s="37"/>
    </row>
    <row r="2679" spans="1:3" x14ac:dyDescent="0.25">
      <c r="A2679" s="26"/>
      <c r="B2679" s="26"/>
      <c r="C2679" s="37"/>
    </row>
    <row r="2680" spans="1:3" x14ac:dyDescent="0.25">
      <c r="A2680" s="26"/>
      <c r="B2680" s="26"/>
      <c r="C2680" s="37"/>
    </row>
    <row r="2681" spans="1:3" x14ac:dyDescent="0.25">
      <c r="A2681" s="26"/>
      <c r="B2681" s="26"/>
      <c r="C2681" s="37"/>
    </row>
    <row r="2682" spans="1:3" x14ac:dyDescent="0.25">
      <c r="A2682" s="26"/>
      <c r="B2682" s="26"/>
      <c r="C2682" s="37"/>
    </row>
    <row r="2683" spans="1:3" x14ac:dyDescent="0.25">
      <c r="A2683" s="26"/>
      <c r="B2683" s="26"/>
      <c r="C2683" s="37"/>
    </row>
    <row r="2684" spans="1:3" x14ac:dyDescent="0.25">
      <c r="A2684" s="26"/>
      <c r="B2684" s="26"/>
      <c r="C2684" s="37"/>
    </row>
    <row r="2685" spans="1:3" x14ac:dyDescent="0.25">
      <c r="A2685" s="26"/>
      <c r="B2685" s="26"/>
      <c r="C2685" s="37"/>
    </row>
    <row r="2686" spans="1:3" x14ac:dyDescent="0.25">
      <c r="A2686" s="26"/>
      <c r="B2686" s="26"/>
      <c r="C2686" s="37"/>
    </row>
    <row r="2687" spans="1:3" x14ac:dyDescent="0.25">
      <c r="A2687" s="26"/>
      <c r="B2687" s="26"/>
      <c r="C2687" s="37"/>
    </row>
    <row r="2688" spans="1:3" x14ac:dyDescent="0.25">
      <c r="A2688" s="26"/>
      <c r="B2688" s="26"/>
      <c r="C2688" s="37"/>
    </row>
    <row r="2689" spans="1:3" x14ac:dyDescent="0.25">
      <c r="A2689" s="26"/>
      <c r="B2689" s="26"/>
      <c r="C2689" s="37"/>
    </row>
    <row r="2690" spans="1:3" x14ac:dyDescent="0.25">
      <c r="A2690" s="26"/>
      <c r="B2690" s="26"/>
      <c r="C2690" s="37"/>
    </row>
    <row r="2691" spans="1:3" x14ac:dyDescent="0.25">
      <c r="A2691" s="26"/>
      <c r="B2691" s="26"/>
      <c r="C2691" s="37"/>
    </row>
    <row r="2692" spans="1:3" x14ac:dyDescent="0.25">
      <c r="A2692" s="26"/>
      <c r="B2692" s="26"/>
      <c r="C2692" s="37"/>
    </row>
    <row r="2693" spans="1:3" x14ac:dyDescent="0.25">
      <c r="A2693" s="26"/>
      <c r="B2693" s="26"/>
      <c r="C2693" s="37"/>
    </row>
    <row r="2694" spans="1:3" x14ac:dyDescent="0.25">
      <c r="A2694" s="26"/>
      <c r="B2694" s="26"/>
      <c r="C2694" s="37"/>
    </row>
    <row r="2695" spans="1:3" x14ac:dyDescent="0.25">
      <c r="A2695" s="26"/>
      <c r="B2695" s="26"/>
      <c r="C2695" s="37"/>
    </row>
    <row r="2696" spans="1:3" x14ac:dyDescent="0.25">
      <c r="A2696" s="26"/>
      <c r="B2696" s="26"/>
      <c r="C2696" s="37"/>
    </row>
    <row r="2697" spans="1:3" x14ac:dyDescent="0.25">
      <c r="A2697" s="26"/>
      <c r="B2697" s="26"/>
      <c r="C2697" s="37"/>
    </row>
    <row r="2698" spans="1:3" x14ac:dyDescent="0.25">
      <c r="A2698" s="26"/>
      <c r="B2698" s="26"/>
      <c r="C2698" s="37"/>
    </row>
    <row r="2699" spans="1:3" x14ac:dyDescent="0.25">
      <c r="A2699" s="26"/>
      <c r="B2699" s="26"/>
      <c r="C2699" s="37"/>
    </row>
    <row r="2700" spans="1:3" x14ac:dyDescent="0.25">
      <c r="A2700" s="26"/>
      <c r="B2700" s="26"/>
      <c r="C2700" s="37"/>
    </row>
    <row r="2701" spans="1:3" x14ac:dyDescent="0.25">
      <c r="A2701" s="26"/>
      <c r="B2701" s="26"/>
      <c r="C2701" s="37"/>
    </row>
    <row r="2702" spans="1:3" x14ac:dyDescent="0.25">
      <c r="A2702" s="26"/>
      <c r="B2702" s="26"/>
      <c r="C2702" s="37"/>
    </row>
    <row r="2703" spans="1:3" x14ac:dyDescent="0.25">
      <c r="A2703" s="26"/>
      <c r="B2703" s="26"/>
      <c r="C2703" s="37"/>
    </row>
    <row r="2704" spans="1:3" x14ac:dyDescent="0.25">
      <c r="A2704" s="26"/>
      <c r="B2704" s="26"/>
      <c r="C2704" s="37"/>
    </row>
    <row r="2705" spans="1:3" x14ac:dyDescent="0.25">
      <c r="A2705" s="26"/>
      <c r="B2705" s="26"/>
      <c r="C2705" s="37"/>
    </row>
    <row r="2706" spans="1:3" x14ac:dyDescent="0.25">
      <c r="A2706" s="26"/>
      <c r="B2706" s="26"/>
      <c r="C2706" s="37"/>
    </row>
    <row r="2707" spans="1:3" x14ac:dyDescent="0.25">
      <c r="A2707" s="26"/>
      <c r="B2707" s="26"/>
      <c r="C2707" s="37"/>
    </row>
    <row r="2708" spans="1:3" x14ac:dyDescent="0.25">
      <c r="A2708" s="26"/>
      <c r="B2708" s="26"/>
      <c r="C2708" s="37"/>
    </row>
    <row r="2709" spans="1:3" x14ac:dyDescent="0.25">
      <c r="A2709" s="26"/>
      <c r="B2709" s="26"/>
      <c r="C2709" s="37"/>
    </row>
    <row r="2710" spans="1:3" x14ac:dyDescent="0.25">
      <c r="A2710" s="26"/>
      <c r="B2710" s="26"/>
      <c r="C2710" s="37"/>
    </row>
    <row r="2711" spans="1:3" x14ac:dyDescent="0.25">
      <c r="A2711" s="26"/>
      <c r="B2711" s="26"/>
      <c r="C2711" s="37"/>
    </row>
    <row r="2712" spans="1:3" x14ac:dyDescent="0.25">
      <c r="A2712" s="26"/>
      <c r="B2712" s="26"/>
      <c r="C2712" s="37"/>
    </row>
    <row r="2713" spans="1:3" x14ac:dyDescent="0.25">
      <c r="A2713" s="26"/>
      <c r="B2713" s="26"/>
      <c r="C2713" s="37"/>
    </row>
    <row r="2714" spans="1:3" x14ac:dyDescent="0.25">
      <c r="A2714" s="26"/>
      <c r="B2714" s="26"/>
      <c r="C2714" s="37"/>
    </row>
    <row r="2715" spans="1:3" x14ac:dyDescent="0.25">
      <c r="A2715" s="26"/>
      <c r="B2715" s="26"/>
      <c r="C2715" s="37"/>
    </row>
    <row r="2716" spans="1:3" x14ac:dyDescent="0.25">
      <c r="A2716" s="26"/>
      <c r="B2716" s="26"/>
      <c r="C2716" s="37"/>
    </row>
    <row r="2717" spans="1:3" x14ac:dyDescent="0.25">
      <c r="A2717" s="26"/>
      <c r="B2717" s="26"/>
      <c r="C2717" s="37"/>
    </row>
    <row r="2718" spans="1:3" x14ac:dyDescent="0.25">
      <c r="A2718" s="26"/>
      <c r="B2718" s="26"/>
      <c r="C2718" s="37"/>
    </row>
    <row r="2719" spans="1:3" x14ac:dyDescent="0.25">
      <c r="A2719" s="26"/>
      <c r="B2719" s="26"/>
      <c r="C2719" s="37"/>
    </row>
    <row r="2720" spans="1:3" x14ac:dyDescent="0.25">
      <c r="A2720" s="26"/>
      <c r="B2720" s="26"/>
      <c r="C2720" s="37"/>
    </row>
    <row r="2721" spans="1:3" x14ac:dyDescent="0.25">
      <c r="A2721" s="26"/>
      <c r="B2721" s="26"/>
      <c r="C2721" s="37"/>
    </row>
    <row r="2722" spans="1:3" x14ac:dyDescent="0.25">
      <c r="A2722" s="26"/>
      <c r="B2722" s="26"/>
      <c r="C2722" s="37"/>
    </row>
    <row r="2723" spans="1:3" x14ac:dyDescent="0.25">
      <c r="A2723" s="26"/>
      <c r="B2723" s="26"/>
      <c r="C2723" s="37"/>
    </row>
    <row r="2724" spans="1:3" x14ac:dyDescent="0.25">
      <c r="A2724" s="26"/>
      <c r="B2724" s="26"/>
      <c r="C2724" s="37"/>
    </row>
    <row r="2725" spans="1:3" x14ac:dyDescent="0.25">
      <c r="A2725" s="26"/>
      <c r="B2725" s="26"/>
      <c r="C2725" s="37"/>
    </row>
    <row r="2726" spans="1:3" x14ac:dyDescent="0.25">
      <c r="A2726" s="26"/>
      <c r="B2726" s="26"/>
      <c r="C2726" s="37"/>
    </row>
    <row r="2727" spans="1:3" x14ac:dyDescent="0.25">
      <c r="A2727" s="26"/>
      <c r="B2727" s="26"/>
      <c r="C2727" s="37"/>
    </row>
    <row r="2728" spans="1:3" x14ac:dyDescent="0.25">
      <c r="A2728" s="26"/>
      <c r="B2728" s="26"/>
      <c r="C2728" s="37"/>
    </row>
    <row r="2729" spans="1:3" x14ac:dyDescent="0.25">
      <c r="A2729" s="26"/>
      <c r="B2729" s="26"/>
      <c r="C2729" s="37"/>
    </row>
    <row r="2730" spans="1:3" x14ac:dyDescent="0.25">
      <c r="A2730" s="26"/>
      <c r="B2730" s="26"/>
      <c r="C2730" s="37"/>
    </row>
    <row r="2731" spans="1:3" x14ac:dyDescent="0.25">
      <c r="A2731" s="26"/>
      <c r="B2731" s="26"/>
      <c r="C2731" s="37"/>
    </row>
    <row r="2732" spans="1:3" x14ac:dyDescent="0.25">
      <c r="A2732" s="26"/>
      <c r="B2732" s="26"/>
      <c r="C2732" s="37"/>
    </row>
    <row r="2733" spans="1:3" x14ac:dyDescent="0.25">
      <c r="A2733" s="26"/>
      <c r="B2733" s="26"/>
      <c r="C2733" s="37"/>
    </row>
    <row r="2734" spans="1:3" x14ac:dyDescent="0.25">
      <c r="A2734" s="26"/>
      <c r="B2734" s="26"/>
      <c r="C2734" s="37"/>
    </row>
    <row r="2735" spans="1:3" x14ac:dyDescent="0.25">
      <c r="A2735" s="26"/>
      <c r="B2735" s="26"/>
      <c r="C2735" s="37"/>
    </row>
    <row r="2736" spans="1:3" x14ac:dyDescent="0.25">
      <c r="A2736" s="26"/>
      <c r="B2736" s="26"/>
      <c r="C2736" s="37"/>
    </row>
    <row r="2737" spans="1:3" x14ac:dyDescent="0.25">
      <c r="A2737" s="26"/>
      <c r="B2737" s="26"/>
      <c r="C2737" s="37"/>
    </row>
    <row r="2738" spans="1:3" x14ac:dyDescent="0.25">
      <c r="A2738" s="26"/>
      <c r="B2738" s="26"/>
      <c r="C2738" s="37"/>
    </row>
    <row r="2739" spans="1:3" x14ac:dyDescent="0.25">
      <c r="A2739" s="26"/>
      <c r="B2739" s="26"/>
      <c r="C2739" s="37"/>
    </row>
    <row r="2740" spans="1:3" x14ac:dyDescent="0.25">
      <c r="A2740" s="26"/>
      <c r="B2740" s="26"/>
      <c r="C2740" s="37"/>
    </row>
    <row r="2741" spans="1:3" x14ac:dyDescent="0.25">
      <c r="A2741" s="26"/>
      <c r="B2741" s="26"/>
      <c r="C2741" s="37"/>
    </row>
    <row r="2742" spans="1:3" x14ac:dyDescent="0.25">
      <c r="A2742" s="26"/>
      <c r="B2742" s="26"/>
      <c r="C2742" s="37"/>
    </row>
    <row r="2743" spans="1:3" x14ac:dyDescent="0.25">
      <c r="A2743" s="26"/>
      <c r="B2743" s="26"/>
      <c r="C2743" s="37"/>
    </row>
    <row r="2744" spans="1:3" x14ac:dyDescent="0.25">
      <c r="A2744" s="26"/>
      <c r="B2744" s="26"/>
      <c r="C2744" s="37"/>
    </row>
    <row r="2745" spans="1:3" x14ac:dyDescent="0.25">
      <c r="A2745" s="26"/>
      <c r="B2745" s="26"/>
      <c r="C2745" s="37"/>
    </row>
    <row r="2746" spans="1:3" x14ac:dyDescent="0.25">
      <c r="A2746" s="26"/>
      <c r="B2746" s="26"/>
      <c r="C2746" s="37"/>
    </row>
    <row r="2747" spans="1:3" x14ac:dyDescent="0.25">
      <c r="A2747" s="26"/>
      <c r="B2747" s="26"/>
      <c r="C2747" s="37"/>
    </row>
    <row r="2748" spans="1:3" x14ac:dyDescent="0.25">
      <c r="A2748" s="26"/>
      <c r="B2748" s="26"/>
      <c r="C2748" s="37"/>
    </row>
    <row r="2749" spans="1:3" x14ac:dyDescent="0.25">
      <c r="A2749" s="26"/>
      <c r="B2749" s="26"/>
      <c r="C2749" s="37"/>
    </row>
    <row r="2750" spans="1:3" x14ac:dyDescent="0.25">
      <c r="A2750" s="26"/>
      <c r="B2750" s="26"/>
      <c r="C2750" s="37"/>
    </row>
    <row r="2751" spans="1:3" x14ac:dyDescent="0.25">
      <c r="A2751" s="26"/>
      <c r="B2751" s="26"/>
      <c r="C2751" s="37"/>
    </row>
    <row r="2752" spans="1:3" x14ac:dyDescent="0.25">
      <c r="A2752" s="26"/>
      <c r="B2752" s="26"/>
      <c r="C2752" s="37"/>
    </row>
    <row r="2753" spans="1:3" x14ac:dyDescent="0.25">
      <c r="A2753" s="26"/>
      <c r="B2753" s="26"/>
      <c r="C2753" s="37"/>
    </row>
    <row r="2754" spans="1:3" x14ac:dyDescent="0.25">
      <c r="A2754" s="26"/>
      <c r="B2754" s="26"/>
      <c r="C2754" s="37"/>
    </row>
    <row r="2755" spans="1:3" x14ac:dyDescent="0.25">
      <c r="A2755" s="26"/>
      <c r="B2755" s="26"/>
      <c r="C2755" s="37"/>
    </row>
    <row r="2756" spans="1:3" x14ac:dyDescent="0.25">
      <c r="A2756" s="26"/>
      <c r="B2756" s="26"/>
      <c r="C2756" s="37"/>
    </row>
    <row r="2757" spans="1:3" x14ac:dyDescent="0.25">
      <c r="A2757" s="26"/>
      <c r="B2757" s="26"/>
      <c r="C2757" s="37"/>
    </row>
    <row r="2758" spans="1:3" x14ac:dyDescent="0.25">
      <c r="A2758" s="26"/>
      <c r="B2758" s="26"/>
      <c r="C2758" s="37"/>
    </row>
    <row r="2759" spans="1:3" x14ac:dyDescent="0.25">
      <c r="A2759" s="26"/>
      <c r="B2759" s="26"/>
      <c r="C2759" s="37"/>
    </row>
    <row r="2760" spans="1:3" x14ac:dyDescent="0.25">
      <c r="A2760" s="26"/>
      <c r="B2760" s="26"/>
      <c r="C2760" s="37"/>
    </row>
    <row r="2761" spans="1:3" x14ac:dyDescent="0.25">
      <c r="A2761" s="26"/>
      <c r="B2761" s="26"/>
      <c r="C2761" s="37"/>
    </row>
    <row r="2762" spans="1:3" x14ac:dyDescent="0.25">
      <c r="A2762" s="26"/>
      <c r="B2762" s="26"/>
      <c r="C2762" s="37"/>
    </row>
    <row r="2763" spans="1:3" x14ac:dyDescent="0.25">
      <c r="A2763" s="26"/>
      <c r="B2763" s="26"/>
      <c r="C2763" s="37"/>
    </row>
    <row r="2764" spans="1:3" x14ac:dyDescent="0.25">
      <c r="A2764" s="26"/>
      <c r="B2764" s="26"/>
      <c r="C2764" s="37"/>
    </row>
    <row r="2765" spans="1:3" x14ac:dyDescent="0.25">
      <c r="A2765" s="26"/>
      <c r="B2765" s="26"/>
      <c r="C2765" s="37"/>
    </row>
    <row r="2766" spans="1:3" x14ac:dyDescent="0.25">
      <c r="A2766" s="26"/>
      <c r="B2766" s="26"/>
      <c r="C2766" s="37"/>
    </row>
    <row r="2767" spans="1:3" x14ac:dyDescent="0.25">
      <c r="A2767" s="26"/>
      <c r="B2767" s="26"/>
      <c r="C2767" s="37"/>
    </row>
    <row r="2768" spans="1:3" x14ac:dyDescent="0.25">
      <c r="A2768" s="26"/>
      <c r="B2768" s="26"/>
      <c r="C2768" s="37"/>
    </row>
    <row r="2769" spans="1:3" x14ac:dyDescent="0.25">
      <c r="A2769" s="26"/>
      <c r="B2769" s="26"/>
      <c r="C2769" s="37"/>
    </row>
    <row r="2770" spans="1:3" x14ac:dyDescent="0.25">
      <c r="A2770" s="26"/>
      <c r="B2770" s="26"/>
      <c r="C2770" s="37"/>
    </row>
    <row r="2771" spans="1:3" x14ac:dyDescent="0.25">
      <c r="A2771" s="26"/>
      <c r="B2771" s="26"/>
      <c r="C2771" s="37"/>
    </row>
    <row r="2772" spans="1:3" x14ac:dyDescent="0.25">
      <c r="A2772" s="26"/>
      <c r="B2772" s="26"/>
      <c r="C2772" s="37"/>
    </row>
    <row r="2773" spans="1:3" x14ac:dyDescent="0.25">
      <c r="A2773" s="26"/>
      <c r="B2773" s="26"/>
      <c r="C2773" s="37"/>
    </row>
    <row r="2774" spans="1:3" x14ac:dyDescent="0.25">
      <c r="A2774" s="26"/>
      <c r="B2774" s="26"/>
      <c r="C2774" s="37"/>
    </row>
    <row r="2775" spans="1:3" x14ac:dyDescent="0.25">
      <c r="A2775" s="26"/>
      <c r="B2775" s="26"/>
      <c r="C2775" s="37"/>
    </row>
    <row r="2776" spans="1:3" x14ac:dyDescent="0.25">
      <c r="A2776" s="26"/>
      <c r="B2776" s="26"/>
      <c r="C2776" s="37"/>
    </row>
    <row r="2777" spans="1:3" x14ac:dyDescent="0.25">
      <c r="A2777" s="26"/>
      <c r="B2777" s="26"/>
      <c r="C2777" s="37"/>
    </row>
    <row r="2778" spans="1:3" x14ac:dyDescent="0.25">
      <c r="A2778" s="26"/>
      <c r="B2778" s="26"/>
      <c r="C2778" s="37"/>
    </row>
    <row r="2779" spans="1:3" x14ac:dyDescent="0.25">
      <c r="A2779" s="26"/>
      <c r="B2779" s="26"/>
      <c r="C2779" s="37"/>
    </row>
    <row r="2780" spans="1:3" x14ac:dyDescent="0.25">
      <c r="A2780" s="26"/>
      <c r="B2780" s="26"/>
      <c r="C2780" s="37"/>
    </row>
    <row r="2781" spans="1:3" x14ac:dyDescent="0.25">
      <c r="A2781" s="26"/>
      <c r="B2781" s="26"/>
      <c r="C2781" s="37"/>
    </row>
    <row r="2782" spans="1:3" x14ac:dyDescent="0.25">
      <c r="A2782" s="26"/>
      <c r="B2782" s="26"/>
      <c r="C2782" s="37"/>
    </row>
    <row r="2783" spans="1:3" x14ac:dyDescent="0.25">
      <c r="A2783" s="26"/>
      <c r="B2783" s="26"/>
      <c r="C2783" s="37"/>
    </row>
    <row r="2784" spans="1:3" x14ac:dyDescent="0.25">
      <c r="A2784" s="26"/>
      <c r="B2784" s="26"/>
      <c r="C2784" s="37"/>
    </row>
    <row r="2785" spans="1:3" x14ac:dyDescent="0.25">
      <c r="A2785" s="26"/>
      <c r="B2785" s="26"/>
      <c r="C2785" s="37"/>
    </row>
    <row r="2786" spans="1:3" x14ac:dyDescent="0.25">
      <c r="A2786" s="26"/>
      <c r="B2786" s="26"/>
      <c r="C2786" s="37"/>
    </row>
    <row r="2787" spans="1:3" x14ac:dyDescent="0.25">
      <c r="A2787" s="26"/>
      <c r="B2787" s="26"/>
      <c r="C2787" s="37"/>
    </row>
    <row r="2788" spans="1:3" x14ac:dyDescent="0.25">
      <c r="A2788" s="26"/>
      <c r="B2788" s="26"/>
      <c r="C2788" s="37"/>
    </row>
    <row r="2789" spans="1:3" x14ac:dyDescent="0.25">
      <c r="A2789" s="26"/>
      <c r="B2789" s="26"/>
      <c r="C2789" s="37"/>
    </row>
    <row r="2790" spans="1:3" x14ac:dyDescent="0.25">
      <c r="A2790" s="26"/>
      <c r="B2790" s="26"/>
      <c r="C2790" s="37"/>
    </row>
    <row r="2791" spans="1:3" x14ac:dyDescent="0.25">
      <c r="A2791" s="26"/>
      <c r="B2791" s="26"/>
      <c r="C2791" s="37"/>
    </row>
    <row r="2792" spans="1:3" x14ac:dyDescent="0.25">
      <c r="A2792" s="26"/>
      <c r="B2792" s="26"/>
      <c r="C2792" s="37"/>
    </row>
    <row r="2793" spans="1:3" x14ac:dyDescent="0.25">
      <c r="A2793" s="26"/>
      <c r="B2793" s="26"/>
      <c r="C2793" s="37"/>
    </row>
    <row r="2794" spans="1:3" x14ac:dyDescent="0.25">
      <c r="A2794" s="26"/>
      <c r="B2794" s="26"/>
      <c r="C2794" s="37"/>
    </row>
    <row r="2795" spans="1:3" x14ac:dyDescent="0.25">
      <c r="A2795" s="26"/>
      <c r="B2795" s="26"/>
      <c r="C2795" s="37"/>
    </row>
    <row r="2796" spans="1:3" x14ac:dyDescent="0.25">
      <c r="A2796" s="26"/>
      <c r="B2796" s="26"/>
      <c r="C2796" s="37"/>
    </row>
    <row r="2797" spans="1:3" x14ac:dyDescent="0.25">
      <c r="A2797" s="26"/>
      <c r="B2797" s="26"/>
      <c r="C2797" s="37"/>
    </row>
    <row r="2798" spans="1:3" x14ac:dyDescent="0.25">
      <c r="A2798" s="26"/>
      <c r="B2798" s="26"/>
      <c r="C2798" s="37"/>
    </row>
    <row r="2799" spans="1:3" x14ac:dyDescent="0.25">
      <c r="A2799" s="26"/>
      <c r="B2799" s="26"/>
      <c r="C2799" s="37"/>
    </row>
    <row r="2800" spans="1:3" x14ac:dyDescent="0.25">
      <c r="A2800" s="26"/>
      <c r="B2800" s="26"/>
      <c r="C2800" s="37"/>
    </row>
    <row r="2801" spans="1:3" x14ac:dyDescent="0.25">
      <c r="A2801" s="26"/>
      <c r="B2801" s="26"/>
      <c r="C2801" s="37"/>
    </row>
    <row r="2802" spans="1:3" x14ac:dyDescent="0.25">
      <c r="A2802" s="26"/>
      <c r="B2802" s="26"/>
      <c r="C2802" s="37"/>
    </row>
    <row r="2803" spans="1:3" x14ac:dyDescent="0.25">
      <c r="A2803" s="26"/>
      <c r="B2803" s="26"/>
      <c r="C2803" s="37"/>
    </row>
    <row r="2804" spans="1:3" x14ac:dyDescent="0.25">
      <c r="A2804" s="26"/>
      <c r="B2804" s="26"/>
      <c r="C2804" s="37"/>
    </row>
    <row r="2805" spans="1:3" x14ac:dyDescent="0.25">
      <c r="A2805" s="26"/>
      <c r="B2805" s="26"/>
      <c r="C2805" s="37"/>
    </row>
    <row r="2806" spans="1:3" x14ac:dyDescent="0.25">
      <c r="A2806" s="26"/>
      <c r="B2806" s="26"/>
      <c r="C2806" s="37"/>
    </row>
    <row r="2807" spans="1:3" x14ac:dyDescent="0.25">
      <c r="A2807" s="26"/>
      <c r="B2807" s="26"/>
      <c r="C2807" s="37"/>
    </row>
    <row r="2808" spans="1:3" x14ac:dyDescent="0.25">
      <c r="A2808" s="26"/>
      <c r="B2808" s="26"/>
      <c r="C2808" s="37"/>
    </row>
    <row r="2809" spans="1:3" x14ac:dyDescent="0.25">
      <c r="A2809" s="26"/>
      <c r="B2809" s="26"/>
      <c r="C2809" s="37"/>
    </row>
    <row r="2810" spans="1:3" x14ac:dyDescent="0.25">
      <c r="A2810" s="26"/>
      <c r="B2810" s="26"/>
      <c r="C2810" s="37"/>
    </row>
    <row r="2811" spans="1:3" x14ac:dyDescent="0.25">
      <c r="A2811" s="26"/>
      <c r="B2811" s="26"/>
      <c r="C2811" s="37"/>
    </row>
    <row r="2812" spans="1:3" x14ac:dyDescent="0.25">
      <c r="A2812" s="26"/>
      <c r="B2812" s="26"/>
      <c r="C2812" s="37"/>
    </row>
    <row r="2813" spans="1:3" x14ac:dyDescent="0.25">
      <c r="A2813" s="26"/>
      <c r="B2813" s="26"/>
      <c r="C2813" s="37"/>
    </row>
    <row r="2814" spans="1:3" x14ac:dyDescent="0.25">
      <c r="A2814" s="26"/>
      <c r="B2814" s="26"/>
      <c r="C2814" s="37"/>
    </row>
    <row r="2815" spans="1:3" x14ac:dyDescent="0.25">
      <c r="A2815" s="26"/>
      <c r="B2815" s="26"/>
      <c r="C2815" s="37"/>
    </row>
    <row r="2816" spans="1:3" x14ac:dyDescent="0.25">
      <c r="A2816" s="26"/>
      <c r="B2816" s="26"/>
      <c r="C2816" s="37"/>
    </row>
    <row r="2817" spans="1:3" x14ac:dyDescent="0.25">
      <c r="A2817" s="26"/>
      <c r="B2817" s="26"/>
      <c r="C2817" s="37"/>
    </row>
    <row r="2818" spans="1:3" x14ac:dyDescent="0.25">
      <c r="A2818" s="26"/>
      <c r="B2818" s="26"/>
      <c r="C2818" s="37"/>
    </row>
    <row r="2819" spans="1:3" x14ac:dyDescent="0.25">
      <c r="A2819" s="26"/>
      <c r="B2819" s="26"/>
      <c r="C2819" s="37"/>
    </row>
    <row r="2820" spans="1:3" x14ac:dyDescent="0.25">
      <c r="A2820" s="26"/>
      <c r="B2820" s="26"/>
      <c r="C2820" s="37"/>
    </row>
    <row r="2821" spans="1:3" x14ac:dyDescent="0.25">
      <c r="A2821" s="26"/>
      <c r="B2821" s="26"/>
      <c r="C2821" s="37"/>
    </row>
    <row r="2822" spans="1:3" x14ac:dyDescent="0.25">
      <c r="A2822" s="26"/>
      <c r="B2822" s="26"/>
      <c r="C2822" s="37"/>
    </row>
    <row r="2823" spans="1:3" x14ac:dyDescent="0.25">
      <c r="A2823" s="26"/>
      <c r="B2823" s="26"/>
      <c r="C2823" s="37"/>
    </row>
    <row r="2824" spans="1:3" x14ac:dyDescent="0.25">
      <c r="A2824" s="26"/>
      <c r="B2824" s="26"/>
      <c r="C2824" s="37"/>
    </row>
    <row r="2825" spans="1:3" x14ac:dyDescent="0.25">
      <c r="A2825" s="26"/>
      <c r="B2825" s="26"/>
      <c r="C2825" s="37"/>
    </row>
    <row r="2826" spans="1:3" x14ac:dyDescent="0.25">
      <c r="A2826" s="26"/>
      <c r="B2826" s="26"/>
      <c r="C2826" s="37"/>
    </row>
    <row r="2827" spans="1:3" x14ac:dyDescent="0.25">
      <c r="A2827" s="26"/>
      <c r="B2827" s="26"/>
      <c r="C2827" s="37"/>
    </row>
    <row r="2828" spans="1:3" x14ac:dyDescent="0.25">
      <c r="A2828" s="26"/>
      <c r="B2828" s="26"/>
      <c r="C2828" s="37"/>
    </row>
    <row r="2829" spans="1:3" x14ac:dyDescent="0.25">
      <c r="A2829" s="26"/>
      <c r="B2829" s="26"/>
      <c r="C2829" s="37"/>
    </row>
    <row r="2830" spans="1:3" x14ac:dyDescent="0.25">
      <c r="A2830" s="26"/>
      <c r="B2830" s="26"/>
      <c r="C2830" s="37"/>
    </row>
    <row r="2831" spans="1:3" x14ac:dyDescent="0.25">
      <c r="A2831" s="26"/>
      <c r="B2831" s="26"/>
      <c r="C2831" s="37"/>
    </row>
    <row r="2832" spans="1:3" x14ac:dyDescent="0.25">
      <c r="A2832" s="26"/>
      <c r="B2832" s="26"/>
      <c r="C2832" s="37"/>
    </row>
    <row r="2833" spans="1:3" x14ac:dyDescent="0.25">
      <c r="A2833" s="26"/>
      <c r="B2833" s="26"/>
      <c r="C2833" s="37"/>
    </row>
    <row r="2834" spans="1:3" x14ac:dyDescent="0.25">
      <c r="A2834" s="26"/>
      <c r="B2834" s="26"/>
      <c r="C2834" s="37"/>
    </row>
    <row r="2835" spans="1:3" x14ac:dyDescent="0.25">
      <c r="A2835" s="26"/>
      <c r="B2835" s="26"/>
      <c r="C2835" s="37"/>
    </row>
    <row r="2836" spans="1:3" x14ac:dyDescent="0.25">
      <c r="A2836" s="26"/>
      <c r="B2836" s="26"/>
      <c r="C2836" s="37"/>
    </row>
    <row r="2837" spans="1:3" x14ac:dyDescent="0.25">
      <c r="A2837" s="26"/>
      <c r="B2837" s="26"/>
      <c r="C2837" s="37"/>
    </row>
    <row r="2838" spans="1:3" x14ac:dyDescent="0.25">
      <c r="A2838" s="26"/>
      <c r="B2838" s="26"/>
      <c r="C2838" s="37"/>
    </row>
    <row r="2839" spans="1:3" x14ac:dyDescent="0.25">
      <c r="A2839" s="26"/>
      <c r="B2839" s="26"/>
      <c r="C2839" s="37"/>
    </row>
    <row r="2840" spans="1:3" x14ac:dyDescent="0.25">
      <c r="A2840" s="26"/>
      <c r="B2840" s="26"/>
      <c r="C2840" s="37"/>
    </row>
    <row r="2841" spans="1:3" x14ac:dyDescent="0.25">
      <c r="A2841" s="26"/>
      <c r="B2841" s="26"/>
      <c r="C2841" s="37"/>
    </row>
    <row r="2842" spans="1:3" x14ac:dyDescent="0.25">
      <c r="A2842" s="26"/>
      <c r="B2842" s="26"/>
      <c r="C2842" s="37"/>
    </row>
    <row r="2843" spans="1:3" x14ac:dyDescent="0.25">
      <c r="A2843" s="26"/>
      <c r="B2843" s="26"/>
      <c r="C2843" s="37"/>
    </row>
    <row r="2844" spans="1:3" x14ac:dyDescent="0.25">
      <c r="A2844" s="26"/>
      <c r="B2844" s="26"/>
      <c r="C2844" s="37"/>
    </row>
    <row r="2845" spans="1:3" x14ac:dyDescent="0.25">
      <c r="A2845" s="26"/>
      <c r="B2845" s="26"/>
      <c r="C2845" s="37"/>
    </row>
    <row r="2846" spans="1:3" x14ac:dyDescent="0.25">
      <c r="A2846" s="26"/>
      <c r="B2846" s="26"/>
      <c r="C2846" s="37"/>
    </row>
    <row r="2847" spans="1:3" x14ac:dyDescent="0.25">
      <c r="A2847" s="26"/>
      <c r="B2847" s="26"/>
      <c r="C2847" s="37"/>
    </row>
    <row r="2848" spans="1:3" x14ac:dyDescent="0.25">
      <c r="A2848" s="26"/>
      <c r="B2848" s="26"/>
      <c r="C2848" s="37"/>
    </row>
    <row r="2849" spans="1:3" x14ac:dyDescent="0.25">
      <c r="A2849" s="26"/>
      <c r="B2849" s="26"/>
      <c r="C2849" s="37"/>
    </row>
    <row r="2850" spans="1:3" x14ac:dyDescent="0.25">
      <c r="A2850" s="26"/>
      <c r="B2850" s="26"/>
      <c r="C2850" s="37"/>
    </row>
    <row r="2851" spans="1:3" x14ac:dyDescent="0.25">
      <c r="A2851" s="26"/>
      <c r="B2851" s="26"/>
      <c r="C2851" s="37"/>
    </row>
    <row r="2852" spans="1:3" x14ac:dyDescent="0.25">
      <c r="A2852" s="26"/>
      <c r="B2852" s="26"/>
      <c r="C2852" s="37"/>
    </row>
    <row r="2853" spans="1:3" x14ac:dyDescent="0.25">
      <c r="A2853" s="26"/>
      <c r="B2853" s="26"/>
      <c r="C2853" s="37"/>
    </row>
    <row r="2854" spans="1:3" x14ac:dyDescent="0.25">
      <c r="A2854" s="26"/>
      <c r="B2854" s="26"/>
      <c r="C2854" s="37"/>
    </row>
    <row r="2855" spans="1:3" x14ac:dyDescent="0.25">
      <c r="A2855" s="26"/>
      <c r="B2855" s="26"/>
      <c r="C2855" s="37"/>
    </row>
    <row r="2856" spans="1:3" x14ac:dyDescent="0.25">
      <c r="A2856" s="26"/>
      <c r="B2856" s="26"/>
      <c r="C2856" s="37"/>
    </row>
    <row r="2857" spans="1:3" x14ac:dyDescent="0.25">
      <c r="A2857" s="26"/>
      <c r="B2857" s="26"/>
      <c r="C2857" s="37"/>
    </row>
    <row r="2858" spans="1:3" x14ac:dyDescent="0.25">
      <c r="A2858" s="26"/>
      <c r="B2858" s="26"/>
      <c r="C2858" s="37"/>
    </row>
    <row r="2859" spans="1:3" x14ac:dyDescent="0.25">
      <c r="A2859" s="26"/>
      <c r="B2859" s="26"/>
      <c r="C2859" s="37"/>
    </row>
    <row r="2860" spans="1:3" x14ac:dyDescent="0.25">
      <c r="A2860" s="26"/>
      <c r="B2860" s="26"/>
      <c r="C2860" s="37"/>
    </row>
    <row r="2861" spans="1:3" x14ac:dyDescent="0.25">
      <c r="A2861" s="26"/>
      <c r="B2861" s="26"/>
      <c r="C2861" s="37"/>
    </row>
    <row r="2862" spans="1:3" x14ac:dyDescent="0.25">
      <c r="A2862" s="26"/>
      <c r="B2862" s="26"/>
      <c r="C2862" s="37"/>
    </row>
    <row r="2863" spans="1:3" x14ac:dyDescent="0.25">
      <c r="A2863" s="26"/>
      <c r="B2863" s="26"/>
      <c r="C2863" s="37"/>
    </row>
    <row r="2864" spans="1:3" x14ac:dyDescent="0.25">
      <c r="A2864" s="26"/>
      <c r="B2864" s="26"/>
      <c r="C2864" s="37"/>
    </row>
    <row r="2865" spans="1:3" x14ac:dyDescent="0.25">
      <c r="A2865" s="26"/>
      <c r="B2865" s="26"/>
      <c r="C2865" s="37"/>
    </row>
    <row r="2866" spans="1:3" x14ac:dyDescent="0.25">
      <c r="A2866" s="26"/>
      <c r="B2866" s="26"/>
      <c r="C2866" s="37"/>
    </row>
    <row r="2867" spans="1:3" x14ac:dyDescent="0.25">
      <c r="A2867" s="26"/>
      <c r="B2867" s="26"/>
      <c r="C2867" s="37"/>
    </row>
    <row r="2868" spans="1:3" x14ac:dyDescent="0.25">
      <c r="A2868" s="26"/>
      <c r="B2868" s="26"/>
      <c r="C2868" s="37"/>
    </row>
    <row r="2869" spans="1:3" x14ac:dyDescent="0.25">
      <c r="A2869" s="26"/>
      <c r="B2869" s="26"/>
      <c r="C2869" s="37"/>
    </row>
    <row r="2870" spans="1:3" x14ac:dyDescent="0.25">
      <c r="A2870" s="26"/>
      <c r="B2870" s="26"/>
      <c r="C2870" s="37"/>
    </row>
    <row r="2871" spans="1:3" x14ac:dyDescent="0.25">
      <c r="A2871" s="26"/>
      <c r="B2871" s="26"/>
      <c r="C2871" s="37"/>
    </row>
    <row r="2872" spans="1:3" x14ac:dyDescent="0.25">
      <c r="A2872" s="26"/>
      <c r="B2872" s="26"/>
      <c r="C2872" s="37"/>
    </row>
    <row r="2873" spans="1:3" x14ac:dyDescent="0.25">
      <c r="A2873" s="26"/>
      <c r="B2873" s="26"/>
      <c r="C2873" s="37"/>
    </row>
    <row r="2874" spans="1:3" x14ac:dyDescent="0.25">
      <c r="A2874" s="26"/>
      <c r="B2874" s="26"/>
      <c r="C2874" s="37"/>
    </row>
    <row r="2875" spans="1:3" x14ac:dyDescent="0.25">
      <c r="A2875" s="26"/>
      <c r="B2875" s="26"/>
      <c r="C2875" s="37"/>
    </row>
    <row r="2876" spans="1:3" x14ac:dyDescent="0.25">
      <c r="A2876" s="26"/>
      <c r="B2876" s="26"/>
      <c r="C2876" s="37"/>
    </row>
    <row r="2877" spans="1:3" x14ac:dyDescent="0.25">
      <c r="A2877" s="26"/>
      <c r="B2877" s="26"/>
      <c r="C2877" s="37"/>
    </row>
    <row r="2878" spans="1:3" x14ac:dyDescent="0.25">
      <c r="A2878" s="26"/>
      <c r="B2878" s="26"/>
      <c r="C2878" s="37"/>
    </row>
    <row r="2879" spans="1:3" x14ac:dyDescent="0.25">
      <c r="A2879" s="26"/>
      <c r="B2879" s="26"/>
      <c r="C2879" s="37"/>
    </row>
    <row r="2880" spans="1:3" x14ac:dyDescent="0.25">
      <c r="A2880" s="26"/>
      <c r="B2880" s="26"/>
      <c r="C2880" s="37"/>
    </row>
    <row r="2881" spans="1:3" x14ac:dyDescent="0.25">
      <c r="A2881" s="26"/>
      <c r="B2881" s="26"/>
      <c r="C2881" s="37"/>
    </row>
    <row r="2882" spans="1:3" x14ac:dyDescent="0.25">
      <c r="A2882" s="26"/>
      <c r="B2882" s="26"/>
      <c r="C2882" s="37"/>
    </row>
    <row r="2883" spans="1:3" x14ac:dyDescent="0.25">
      <c r="A2883" s="26"/>
      <c r="B2883" s="26"/>
      <c r="C2883" s="37"/>
    </row>
    <row r="2884" spans="1:3" x14ac:dyDescent="0.25">
      <c r="A2884" s="26"/>
      <c r="B2884" s="26"/>
      <c r="C2884" s="37"/>
    </row>
    <row r="2885" spans="1:3" x14ac:dyDescent="0.25">
      <c r="A2885" s="26"/>
      <c r="B2885" s="26"/>
      <c r="C2885" s="37"/>
    </row>
    <row r="2886" spans="1:3" x14ac:dyDescent="0.25">
      <c r="A2886" s="26"/>
      <c r="B2886" s="26"/>
      <c r="C2886" s="37"/>
    </row>
    <row r="2887" spans="1:3" x14ac:dyDescent="0.25">
      <c r="A2887" s="26"/>
      <c r="B2887" s="26"/>
      <c r="C2887" s="37"/>
    </row>
    <row r="2888" spans="1:3" x14ac:dyDescent="0.25">
      <c r="A2888" s="26"/>
      <c r="B2888" s="26"/>
      <c r="C2888" s="37"/>
    </row>
    <row r="2889" spans="1:3" x14ac:dyDescent="0.25">
      <c r="A2889" s="26"/>
      <c r="B2889" s="26"/>
      <c r="C2889" s="37"/>
    </row>
    <row r="2890" spans="1:3" x14ac:dyDescent="0.25">
      <c r="A2890" s="26"/>
      <c r="B2890" s="26"/>
      <c r="C2890" s="37"/>
    </row>
    <row r="2891" spans="1:3" x14ac:dyDescent="0.25">
      <c r="A2891" s="26"/>
      <c r="B2891" s="26"/>
      <c r="C2891" s="37"/>
    </row>
    <row r="2892" spans="1:3" x14ac:dyDescent="0.25">
      <c r="A2892" s="26"/>
      <c r="B2892" s="26"/>
      <c r="C2892" s="37"/>
    </row>
    <row r="2893" spans="1:3" x14ac:dyDescent="0.25">
      <c r="A2893" s="26"/>
      <c r="B2893" s="26"/>
      <c r="C2893" s="37"/>
    </row>
    <row r="2894" spans="1:3" x14ac:dyDescent="0.25">
      <c r="A2894" s="26"/>
      <c r="B2894" s="26"/>
      <c r="C2894" s="37"/>
    </row>
    <row r="2895" spans="1:3" x14ac:dyDescent="0.25">
      <c r="A2895" s="26"/>
      <c r="B2895" s="26"/>
      <c r="C2895" s="37"/>
    </row>
    <row r="2896" spans="1:3" x14ac:dyDescent="0.25">
      <c r="A2896" s="26"/>
      <c r="B2896" s="26"/>
      <c r="C2896" s="37"/>
    </row>
    <row r="2897" spans="1:3" x14ac:dyDescent="0.25">
      <c r="A2897" s="26"/>
      <c r="B2897" s="26"/>
      <c r="C2897" s="37"/>
    </row>
    <row r="2898" spans="1:3" x14ac:dyDescent="0.25">
      <c r="A2898" s="26"/>
      <c r="B2898" s="26"/>
      <c r="C2898" s="37"/>
    </row>
    <row r="2899" spans="1:3" x14ac:dyDescent="0.25">
      <c r="A2899" s="26"/>
      <c r="B2899" s="26"/>
      <c r="C2899" s="37"/>
    </row>
    <row r="2900" spans="1:3" x14ac:dyDescent="0.25">
      <c r="A2900" s="26"/>
      <c r="B2900" s="26"/>
      <c r="C2900" s="37"/>
    </row>
    <row r="2901" spans="1:3" x14ac:dyDescent="0.25">
      <c r="A2901" s="26"/>
      <c r="B2901" s="26"/>
      <c r="C2901" s="37"/>
    </row>
    <row r="2902" spans="1:3" x14ac:dyDescent="0.25">
      <c r="A2902" s="26"/>
      <c r="B2902" s="26"/>
      <c r="C2902" s="37"/>
    </row>
    <row r="2903" spans="1:3" x14ac:dyDescent="0.25">
      <c r="A2903" s="26"/>
      <c r="B2903" s="26"/>
      <c r="C2903" s="37"/>
    </row>
    <row r="2904" spans="1:3" x14ac:dyDescent="0.25">
      <c r="A2904" s="26"/>
      <c r="B2904" s="26"/>
      <c r="C2904" s="37"/>
    </row>
    <row r="2905" spans="1:3" x14ac:dyDescent="0.25">
      <c r="A2905" s="26"/>
      <c r="B2905" s="26"/>
      <c r="C2905" s="37"/>
    </row>
    <row r="2906" spans="1:3" x14ac:dyDescent="0.25">
      <c r="A2906" s="26"/>
      <c r="B2906" s="26"/>
      <c r="C2906" s="37"/>
    </row>
    <row r="2907" spans="1:3" x14ac:dyDescent="0.25">
      <c r="A2907" s="26"/>
      <c r="B2907" s="26"/>
      <c r="C2907" s="37"/>
    </row>
    <row r="2908" spans="1:3" x14ac:dyDescent="0.25">
      <c r="A2908" s="26"/>
      <c r="B2908" s="26"/>
      <c r="C2908" s="37"/>
    </row>
    <row r="2909" spans="1:3" x14ac:dyDescent="0.25">
      <c r="A2909" s="26"/>
      <c r="B2909" s="26"/>
      <c r="C2909" s="37"/>
    </row>
    <row r="2910" spans="1:3" x14ac:dyDescent="0.25">
      <c r="A2910" s="26"/>
      <c r="B2910" s="26"/>
      <c r="C2910" s="37"/>
    </row>
    <row r="2911" spans="1:3" x14ac:dyDescent="0.25">
      <c r="A2911" s="26"/>
      <c r="B2911" s="26"/>
      <c r="C2911" s="37"/>
    </row>
    <row r="2912" spans="1:3" x14ac:dyDescent="0.25">
      <c r="A2912" s="26"/>
      <c r="B2912" s="26"/>
      <c r="C2912" s="37"/>
    </row>
    <row r="2913" spans="1:3" x14ac:dyDescent="0.25">
      <c r="A2913" s="26"/>
      <c r="B2913" s="26"/>
      <c r="C2913" s="37"/>
    </row>
    <row r="2914" spans="1:3" x14ac:dyDescent="0.25">
      <c r="A2914" s="26"/>
      <c r="B2914" s="26"/>
      <c r="C2914" s="37"/>
    </row>
    <row r="2915" spans="1:3" x14ac:dyDescent="0.25">
      <c r="A2915" s="26"/>
      <c r="B2915" s="26"/>
      <c r="C2915" s="37"/>
    </row>
    <row r="2916" spans="1:3" x14ac:dyDescent="0.25">
      <c r="A2916" s="26"/>
      <c r="B2916" s="26"/>
      <c r="C2916" s="37"/>
    </row>
    <row r="2917" spans="1:3" x14ac:dyDescent="0.25">
      <c r="A2917" s="26"/>
      <c r="B2917" s="26"/>
      <c r="C2917" s="37"/>
    </row>
    <row r="2918" spans="1:3" x14ac:dyDescent="0.25">
      <c r="A2918" s="26"/>
      <c r="B2918" s="26"/>
      <c r="C2918" s="37"/>
    </row>
    <row r="2919" spans="1:3" x14ac:dyDescent="0.25">
      <c r="A2919" s="26"/>
      <c r="B2919" s="26"/>
      <c r="C2919" s="37"/>
    </row>
    <row r="2920" spans="1:3" x14ac:dyDescent="0.25">
      <c r="A2920" s="26"/>
      <c r="B2920" s="26"/>
      <c r="C2920" s="37"/>
    </row>
    <row r="2921" spans="1:3" x14ac:dyDescent="0.25">
      <c r="A2921" s="26"/>
      <c r="B2921" s="26"/>
      <c r="C2921" s="37"/>
    </row>
    <row r="2922" spans="1:3" x14ac:dyDescent="0.25">
      <c r="A2922" s="26"/>
      <c r="B2922" s="26"/>
      <c r="C2922" s="37"/>
    </row>
    <row r="2923" spans="1:3" x14ac:dyDescent="0.25">
      <c r="A2923" s="26"/>
      <c r="B2923" s="26"/>
      <c r="C2923" s="37"/>
    </row>
    <row r="2924" spans="1:3" x14ac:dyDescent="0.25">
      <c r="A2924" s="26"/>
      <c r="B2924" s="26"/>
      <c r="C2924" s="37"/>
    </row>
    <row r="2925" spans="1:3" x14ac:dyDescent="0.25">
      <c r="A2925" s="26"/>
      <c r="B2925" s="26"/>
      <c r="C2925" s="37"/>
    </row>
    <row r="2926" spans="1:3" x14ac:dyDescent="0.25">
      <c r="A2926" s="26"/>
      <c r="B2926" s="26"/>
      <c r="C2926" s="37"/>
    </row>
    <row r="2927" spans="1:3" x14ac:dyDescent="0.25">
      <c r="A2927" s="26"/>
      <c r="B2927" s="26"/>
      <c r="C2927" s="37"/>
    </row>
    <row r="2928" spans="1:3" x14ac:dyDescent="0.25">
      <c r="A2928" s="26"/>
      <c r="B2928" s="26"/>
      <c r="C2928" s="37"/>
    </row>
    <row r="2929" spans="1:3" x14ac:dyDescent="0.25">
      <c r="A2929" s="26"/>
      <c r="B2929" s="26"/>
      <c r="C2929" s="37"/>
    </row>
    <row r="2930" spans="1:3" x14ac:dyDescent="0.25">
      <c r="A2930" s="26"/>
      <c r="B2930" s="26"/>
      <c r="C2930" s="37"/>
    </row>
    <row r="2931" spans="1:3" x14ac:dyDescent="0.25">
      <c r="A2931" s="26"/>
      <c r="B2931" s="26"/>
      <c r="C2931" s="37"/>
    </row>
    <row r="2932" spans="1:3" x14ac:dyDescent="0.25">
      <c r="A2932" s="26"/>
      <c r="B2932" s="26"/>
      <c r="C2932" s="37"/>
    </row>
    <row r="2933" spans="1:3" x14ac:dyDescent="0.25">
      <c r="A2933" s="26"/>
      <c r="B2933" s="26"/>
      <c r="C2933" s="37"/>
    </row>
    <row r="2934" spans="1:3" x14ac:dyDescent="0.25">
      <c r="A2934" s="26"/>
      <c r="B2934" s="26"/>
      <c r="C2934" s="37"/>
    </row>
    <row r="2935" spans="1:3" x14ac:dyDescent="0.25">
      <c r="A2935" s="26"/>
      <c r="B2935" s="26"/>
      <c r="C2935" s="37"/>
    </row>
    <row r="2936" spans="1:3" x14ac:dyDescent="0.25">
      <c r="A2936" s="26"/>
      <c r="B2936" s="26"/>
      <c r="C2936" s="37"/>
    </row>
    <row r="2937" spans="1:3" x14ac:dyDescent="0.25">
      <c r="A2937" s="26"/>
      <c r="B2937" s="26"/>
      <c r="C2937" s="37"/>
    </row>
    <row r="2938" spans="1:3" x14ac:dyDescent="0.25">
      <c r="A2938" s="26"/>
      <c r="B2938" s="26"/>
      <c r="C2938" s="37"/>
    </row>
    <row r="2939" spans="1:3" x14ac:dyDescent="0.25">
      <c r="A2939" s="26"/>
      <c r="B2939" s="26"/>
      <c r="C2939" s="37"/>
    </row>
    <row r="2940" spans="1:3" x14ac:dyDescent="0.25">
      <c r="A2940" s="26"/>
      <c r="B2940" s="26"/>
      <c r="C2940" s="37"/>
    </row>
    <row r="2941" spans="1:3" x14ac:dyDescent="0.25">
      <c r="A2941" s="26"/>
      <c r="B2941" s="26"/>
      <c r="C2941" s="37"/>
    </row>
    <row r="2942" spans="1:3" x14ac:dyDescent="0.25">
      <c r="A2942" s="26"/>
      <c r="B2942" s="26"/>
      <c r="C2942" s="37"/>
    </row>
    <row r="2943" spans="1:3" x14ac:dyDescent="0.25">
      <c r="A2943" s="26"/>
      <c r="B2943" s="26"/>
      <c r="C2943" s="37"/>
    </row>
    <row r="2944" spans="1:3" x14ac:dyDescent="0.25">
      <c r="A2944" s="26"/>
      <c r="B2944" s="26"/>
      <c r="C2944" s="37"/>
    </row>
    <row r="2945" spans="1:3" x14ac:dyDescent="0.25">
      <c r="A2945" s="26"/>
      <c r="B2945" s="26"/>
      <c r="C2945" s="37"/>
    </row>
    <row r="2946" spans="1:3" x14ac:dyDescent="0.25">
      <c r="A2946" s="26"/>
      <c r="B2946" s="26"/>
      <c r="C2946" s="37"/>
    </row>
    <row r="2947" spans="1:3" x14ac:dyDescent="0.25">
      <c r="A2947" s="26"/>
      <c r="B2947" s="26"/>
      <c r="C2947" s="37"/>
    </row>
    <row r="2948" spans="1:3" x14ac:dyDescent="0.25">
      <c r="A2948" s="26"/>
      <c r="B2948" s="26"/>
      <c r="C2948" s="37"/>
    </row>
    <row r="2949" spans="1:3" x14ac:dyDescent="0.25">
      <c r="A2949" s="26"/>
      <c r="B2949" s="26"/>
      <c r="C2949" s="37"/>
    </row>
    <row r="2950" spans="1:3" x14ac:dyDescent="0.25">
      <c r="A2950" s="26"/>
      <c r="B2950" s="26"/>
      <c r="C2950" s="37"/>
    </row>
    <row r="2951" spans="1:3" x14ac:dyDescent="0.25">
      <c r="A2951" s="26"/>
      <c r="B2951" s="26"/>
      <c r="C2951" s="37"/>
    </row>
    <row r="2952" spans="1:3" x14ac:dyDescent="0.25">
      <c r="A2952" s="26"/>
      <c r="B2952" s="26"/>
      <c r="C2952" s="37"/>
    </row>
    <row r="2953" spans="1:3" x14ac:dyDescent="0.25">
      <c r="A2953" s="26"/>
      <c r="B2953" s="26"/>
      <c r="C2953" s="37"/>
    </row>
    <row r="2954" spans="1:3" x14ac:dyDescent="0.25">
      <c r="A2954" s="26"/>
      <c r="B2954" s="26"/>
      <c r="C2954" s="37"/>
    </row>
    <row r="2955" spans="1:3" x14ac:dyDescent="0.25">
      <c r="A2955" s="26"/>
      <c r="B2955" s="26"/>
      <c r="C2955" s="37"/>
    </row>
    <row r="2956" spans="1:3" x14ac:dyDescent="0.25">
      <c r="A2956" s="26"/>
      <c r="B2956" s="26"/>
      <c r="C2956" s="37"/>
    </row>
    <row r="2957" spans="1:3" x14ac:dyDescent="0.25">
      <c r="A2957" s="26"/>
      <c r="B2957" s="26"/>
      <c r="C2957" s="37"/>
    </row>
    <row r="2958" spans="1:3" x14ac:dyDescent="0.25">
      <c r="A2958" s="26"/>
      <c r="B2958" s="26"/>
      <c r="C2958" s="37"/>
    </row>
    <row r="2959" spans="1:3" x14ac:dyDescent="0.25">
      <c r="A2959" s="26"/>
      <c r="B2959" s="26"/>
      <c r="C2959" s="37"/>
    </row>
    <row r="2960" spans="1:3" x14ac:dyDescent="0.25">
      <c r="A2960" s="26"/>
      <c r="B2960" s="26"/>
      <c r="C2960" s="37"/>
    </row>
    <row r="2961" spans="1:3" x14ac:dyDescent="0.25">
      <c r="A2961" s="26"/>
      <c r="B2961" s="26"/>
      <c r="C2961" s="37"/>
    </row>
    <row r="2962" spans="1:3" x14ac:dyDescent="0.25">
      <c r="A2962" s="26"/>
      <c r="B2962" s="26"/>
      <c r="C2962" s="37"/>
    </row>
    <row r="2963" spans="1:3" x14ac:dyDescent="0.25">
      <c r="A2963" s="26"/>
      <c r="B2963" s="26"/>
      <c r="C2963" s="37"/>
    </row>
    <row r="2964" spans="1:3" x14ac:dyDescent="0.25">
      <c r="A2964" s="26"/>
      <c r="B2964" s="26"/>
      <c r="C2964" s="37"/>
    </row>
    <row r="2965" spans="1:3" x14ac:dyDescent="0.25">
      <c r="A2965" s="26"/>
      <c r="B2965" s="26"/>
      <c r="C2965" s="37"/>
    </row>
    <row r="2966" spans="1:3" x14ac:dyDescent="0.25">
      <c r="A2966" s="26"/>
      <c r="B2966" s="26"/>
      <c r="C2966" s="37"/>
    </row>
    <row r="2967" spans="1:3" x14ac:dyDescent="0.25">
      <c r="A2967" s="26"/>
      <c r="B2967" s="26"/>
      <c r="C2967" s="37"/>
    </row>
    <row r="2968" spans="1:3" x14ac:dyDescent="0.25">
      <c r="A2968" s="26"/>
      <c r="B2968" s="26"/>
      <c r="C2968" s="37"/>
    </row>
    <row r="2969" spans="1:3" x14ac:dyDescent="0.25">
      <c r="A2969" s="26"/>
      <c r="B2969" s="26"/>
      <c r="C2969" s="37"/>
    </row>
    <row r="2970" spans="1:3" x14ac:dyDescent="0.25">
      <c r="A2970" s="26"/>
      <c r="B2970" s="26"/>
      <c r="C2970" s="37"/>
    </row>
    <row r="2971" spans="1:3" x14ac:dyDescent="0.25">
      <c r="A2971" s="26"/>
      <c r="B2971" s="26"/>
      <c r="C2971" s="37"/>
    </row>
    <row r="2972" spans="1:3" x14ac:dyDescent="0.25">
      <c r="A2972" s="26"/>
      <c r="B2972" s="26"/>
      <c r="C2972" s="37"/>
    </row>
    <row r="2973" spans="1:3" x14ac:dyDescent="0.25">
      <c r="A2973" s="26"/>
      <c r="B2973" s="26"/>
      <c r="C2973" s="37"/>
    </row>
    <row r="2974" spans="1:3" x14ac:dyDescent="0.25">
      <c r="A2974" s="26"/>
      <c r="B2974" s="26"/>
      <c r="C2974" s="37"/>
    </row>
    <row r="2975" spans="1:3" x14ac:dyDescent="0.25">
      <c r="A2975" s="26"/>
      <c r="B2975" s="26"/>
      <c r="C2975" s="37"/>
    </row>
    <row r="2976" spans="1:3" x14ac:dyDescent="0.25">
      <c r="A2976" s="26"/>
      <c r="B2976" s="26"/>
      <c r="C2976" s="37"/>
    </row>
    <row r="2977" spans="1:3" x14ac:dyDescent="0.25">
      <c r="A2977" s="26"/>
      <c r="B2977" s="26"/>
      <c r="C2977" s="37"/>
    </row>
    <row r="2978" spans="1:3" x14ac:dyDescent="0.25">
      <c r="A2978" s="26"/>
      <c r="B2978" s="26"/>
      <c r="C2978" s="37"/>
    </row>
    <row r="2979" spans="1:3" x14ac:dyDescent="0.25">
      <c r="A2979" s="26"/>
      <c r="B2979" s="26"/>
      <c r="C2979" s="37"/>
    </row>
    <row r="2980" spans="1:3" x14ac:dyDescent="0.25">
      <c r="A2980" s="26"/>
      <c r="B2980" s="26"/>
      <c r="C2980" s="37"/>
    </row>
    <row r="2981" spans="1:3" x14ac:dyDescent="0.25">
      <c r="A2981" s="26"/>
      <c r="B2981" s="26"/>
      <c r="C2981" s="37"/>
    </row>
    <row r="2982" spans="1:3" x14ac:dyDescent="0.25">
      <c r="A2982" s="26"/>
      <c r="B2982" s="26"/>
      <c r="C2982" s="37"/>
    </row>
    <row r="2983" spans="1:3" x14ac:dyDescent="0.25">
      <c r="A2983" s="26"/>
      <c r="B2983" s="26"/>
      <c r="C2983" s="37"/>
    </row>
    <row r="2984" spans="1:3" x14ac:dyDescent="0.25">
      <c r="A2984" s="26"/>
      <c r="B2984" s="26"/>
      <c r="C2984" s="37"/>
    </row>
    <row r="2985" spans="1:3" x14ac:dyDescent="0.25">
      <c r="A2985" s="26"/>
      <c r="B2985" s="26"/>
      <c r="C2985" s="37"/>
    </row>
    <row r="2986" spans="1:3" x14ac:dyDescent="0.25">
      <c r="A2986" s="26"/>
      <c r="B2986" s="26"/>
      <c r="C2986" s="37"/>
    </row>
    <row r="2987" spans="1:3" x14ac:dyDescent="0.25">
      <c r="A2987" s="26"/>
      <c r="B2987" s="26"/>
      <c r="C2987" s="37"/>
    </row>
    <row r="2988" spans="1:3" x14ac:dyDescent="0.25">
      <c r="A2988" s="26"/>
      <c r="B2988" s="26"/>
      <c r="C2988" s="37"/>
    </row>
    <row r="2989" spans="1:3" x14ac:dyDescent="0.25">
      <c r="A2989" s="26"/>
      <c r="B2989" s="26"/>
      <c r="C2989" s="37"/>
    </row>
    <row r="2990" spans="1:3" x14ac:dyDescent="0.25">
      <c r="A2990" s="26"/>
      <c r="B2990" s="26"/>
      <c r="C2990" s="37"/>
    </row>
    <row r="2991" spans="1:3" x14ac:dyDescent="0.25">
      <c r="A2991" s="26"/>
      <c r="B2991" s="26"/>
      <c r="C2991" s="37"/>
    </row>
    <row r="2992" spans="1:3" x14ac:dyDescent="0.25">
      <c r="A2992" s="26"/>
      <c r="B2992" s="26"/>
      <c r="C2992" s="37"/>
    </row>
    <row r="2993" spans="1:3" x14ac:dyDescent="0.25">
      <c r="A2993" s="26"/>
      <c r="B2993" s="26"/>
      <c r="C2993" s="37"/>
    </row>
    <row r="2994" spans="1:3" x14ac:dyDescent="0.25">
      <c r="A2994" s="26"/>
      <c r="B2994" s="26"/>
      <c r="C2994" s="37"/>
    </row>
    <row r="2995" spans="1:3" x14ac:dyDescent="0.25">
      <c r="A2995" s="26"/>
      <c r="B2995" s="26"/>
      <c r="C2995" s="37"/>
    </row>
    <row r="2996" spans="1:3" x14ac:dyDescent="0.25">
      <c r="A2996" s="26"/>
      <c r="B2996" s="26"/>
      <c r="C2996" s="37"/>
    </row>
    <row r="2997" spans="1:3" x14ac:dyDescent="0.25">
      <c r="A2997" s="26"/>
      <c r="B2997" s="26"/>
      <c r="C2997" s="37"/>
    </row>
    <row r="2998" spans="1:3" x14ac:dyDescent="0.25">
      <c r="A2998" s="26"/>
      <c r="B2998" s="26"/>
      <c r="C2998" s="37"/>
    </row>
    <row r="2999" spans="1:3" x14ac:dyDescent="0.25">
      <c r="A2999" s="26"/>
      <c r="B2999" s="26"/>
      <c r="C2999" s="37"/>
    </row>
    <row r="3000" spans="1:3" x14ac:dyDescent="0.25">
      <c r="A3000" s="26"/>
      <c r="B3000" s="26"/>
      <c r="C3000" s="37"/>
    </row>
    <row r="3001" spans="1:3" x14ac:dyDescent="0.25">
      <c r="A3001" s="26"/>
      <c r="B3001" s="26"/>
      <c r="C3001" s="37"/>
    </row>
    <row r="3002" spans="1:3" x14ac:dyDescent="0.25">
      <c r="A3002" s="26"/>
      <c r="B3002" s="26"/>
      <c r="C3002" s="37"/>
    </row>
    <row r="3003" spans="1:3" x14ac:dyDescent="0.25">
      <c r="A3003" s="26"/>
      <c r="B3003" s="26"/>
      <c r="C3003" s="37"/>
    </row>
    <row r="3004" spans="1:3" x14ac:dyDescent="0.25">
      <c r="A3004" s="26"/>
      <c r="B3004" s="26"/>
      <c r="C3004" s="37"/>
    </row>
    <row r="3005" spans="1:3" x14ac:dyDescent="0.25">
      <c r="A3005" s="26"/>
      <c r="B3005" s="26"/>
      <c r="C3005" s="37"/>
    </row>
    <row r="3006" spans="1:3" x14ac:dyDescent="0.25">
      <c r="A3006" s="26"/>
      <c r="B3006" s="26"/>
      <c r="C3006" s="37"/>
    </row>
    <row r="3007" spans="1:3" x14ac:dyDescent="0.25">
      <c r="A3007" s="26"/>
      <c r="B3007" s="26"/>
      <c r="C3007" s="37"/>
    </row>
    <row r="3008" spans="1:3" x14ac:dyDescent="0.25">
      <c r="A3008" s="26"/>
      <c r="B3008" s="26"/>
      <c r="C3008" s="37"/>
    </row>
    <row r="3009" spans="1:3" x14ac:dyDescent="0.25">
      <c r="A3009" s="26"/>
      <c r="B3009" s="26"/>
      <c r="C3009" s="37"/>
    </row>
    <row r="3010" spans="1:3" x14ac:dyDescent="0.25">
      <c r="A3010" s="26"/>
      <c r="B3010" s="26"/>
      <c r="C3010" s="37"/>
    </row>
    <row r="3011" spans="1:3" x14ac:dyDescent="0.25">
      <c r="A3011" s="26"/>
      <c r="B3011" s="26"/>
      <c r="C3011" s="37"/>
    </row>
    <row r="3012" spans="1:3" x14ac:dyDescent="0.25">
      <c r="A3012" s="26"/>
      <c r="B3012" s="26"/>
      <c r="C3012" s="37"/>
    </row>
    <row r="3013" spans="1:3" x14ac:dyDescent="0.25">
      <c r="A3013" s="26"/>
      <c r="B3013" s="26"/>
      <c r="C3013" s="37"/>
    </row>
    <row r="3014" spans="1:3" x14ac:dyDescent="0.25">
      <c r="A3014" s="26"/>
      <c r="B3014" s="26"/>
      <c r="C3014" s="37"/>
    </row>
    <row r="3015" spans="1:3" x14ac:dyDescent="0.25">
      <c r="A3015" s="26"/>
      <c r="B3015" s="26"/>
      <c r="C3015" s="37"/>
    </row>
    <row r="3016" spans="1:3" x14ac:dyDescent="0.25">
      <c r="A3016" s="26"/>
      <c r="B3016" s="26"/>
      <c r="C3016" s="37"/>
    </row>
    <row r="3017" spans="1:3" x14ac:dyDescent="0.25">
      <c r="A3017" s="26"/>
      <c r="B3017" s="26"/>
      <c r="C3017" s="37"/>
    </row>
    <row r="3018" spans="1:3" x14ac:dyDescent="0.25">
      <c r="A3018" s="26"/>
      <c r="B3018" s="26"/>
      <c r="C3018" s="37"/>
    </row>
    <row r="3019" spans="1:3" x14ac:dyDescent="0.25">
      <c r="A3019" s="26"/>
      <c r="B3019" s="26"/>
      <c r="C3019" s="37"/>
    </row>
    <row r="3020" spans="1:3" x14ac:dyDescent="0.25">
      <c r="A3020" s="26"/>
      <c r="B3020" s="26"/>
      <c r="C3020" s="37"/>
    </row>
    <row r="3021" spans="1:3" x14ac:dyDescent="0.25">
      <c r="A3021" s="26"/>
      <c r="B3021" s="26"/>
      <c r="C3021" s="37"/>
    </row>
    <row r="3022" spans="1:3" x14ac:dyDescent="0.25">
      <c r="A3022" s="26"/>
      <c r="B3022" s="26"/>
      <c r="C3022" s="37"/>
    </row>
    <row r="3023" spans="1:3" x14ac:dyDescent="0.25">
      <c r="A3023" s="26"/>
      <c r="B3023" s="26"/>
      <c r="C3023" s="37"/>
    </row>
    <row r="3024" spans="1:3" x14ac:dyDescent="0.25">
      <c r="A3024" s="26"/>
      <c r="B3024" s="26"/>
      <c r="C3024" s="37"/>
    </row>
    <row r="3025" spans="1:3" x14ac:dyDescent="0.25">
      <c r="A3025" s="26"/>
      <c r="B3025" s="26"/>
      <c r="C3025" s="37"/>
    </row>
    <row r="3026" spans="1:3" x14ac:dyDescent="0.25">
      <c r="A3026" s="26"/>
      <c r="B3026" s="26"/>
      <c r="C3026" s="37"/>
    </row>
    <row r="3027" spans="1:3" x14ac:dyDescent="0.25">
      <c r="A3027" s="26"/>
      <c r="B3027" s="26"/>
      <c r="C3027" s="37"/>
    </row>
    <row r="3028" spans="1:3" x14ac:dyDescent="0.25">
      <c r="A3028" s="26"/>
      <c r="B3028" s="26"/>
      <c r="C3028" s="37"/>
    </row>
    <row r="3029" spans="1:3" x14ac:dyDescent="0.25">
      <c r="A3029" s="26"/>
      <c r="B3029" s="26"/>
      <c r="C3029" s="37"/>
    </row>
    <row r="3030" spans="1:3" x14ac:dyDescent="0.25">
      <c r="A3030" s="26"/>
      <c r="B3030" s="26"/>
      <c r="C3030" s="37"/>
    </row>
    <row r="3031" spans="1:3" x14ac:dyDescent="0.25">
      <c r="A3031" s="26"/>
      <c r="B3031" s="26"/>
      <c r="C3031" s="37"/>
    </row>
    <row r="3032" spans="1:3" x14ac:dyDescent="0.25">
      <c r="A3032" s="26"/>
      <c r="B3032" s="26"/>
      <c r="C3032" s="37"/>
    </row>
    <row r="3033" spans="1:3" x14ac:dyDescent="0.25">
      <c r="A3033" s="26"/>
      <c r="B3033" s="26"/>
      <c r="C3033" s="37"/>
    </row>
    <row r="3034" spans="1:3" x14ac:dyDescent="0.25">
      <c r="A3034" s="26"/>
      <c r="B3034" s="26"/>
      <c r="C3034" s="37"/>
    </row>
    <row r="3035" spans="1:3" x14ac:dyDescent="0.25">
      <c r="A3035" s="26"/>
      <c r="B3035" s="26"/>
      <c r="C3035" s="37"/>
    </row>
    <row r="3036" spans="1:3" x14ac:dyDescent="0.25">
      <c r="A3036" s="26"/>
      <c r="B3036" s="26"/>
      <c r="C3036" s="37"/>
    </row>
    <row r="3037" spans="1:3" x14ac:dyDescent="0.25">
      <c r="A3037" s="26"/>
      <c r="B3037" s="26"/>
      <c r="C3037" s="37"/>
    </row>
    <row r="3038" spans="1:3" x14ac:dyDescent="0.25">
      <c r="A3038" s="26"/>
      <c r="B3038" s="26"/>
      <c r="C3038" s="37"/>
    </row>
    <row r="3039" spans="1:3" x14ac:dyDescent="0.25">
      <c r="A3039" s="26"/>
      <c r="B3039" s="26"/>
      <c r="C3039" s="37"/>
    </row>
    <row r="3040" spans="1:3" x14ac:dyDescent="0.25">
      <c r="A3040" s="26"/>
      <c r="B3040" s="26"/>
      <c r="C3040" s="37"/>
    </row>
    <row r="3041" spans="1:3" x14ac:dyDescent="0.25">
      <c r="A3041" s="26"/>
      <c r="B3041" s="26"/>
      <c r="C3041" s="37"/>
    </row>
    <row r="3042" spans="1:3" x14ac:dyDescent="0.25">
      <c r="A3042" s="26"/>
      <c r="B3042" s="26"/>
      <c r="C3042" s="37"/>
    </row>
    <row r="3043" spans="1:3" x14ac:dyDescent="0.25">
      <c r="A3043" s="26"/>
      <c r="B3043" s="26"/>
      <c r="C3043" s="37"/>
    </row>
    <row r="3044" spans="1:3" x14ac:dyDescent="0.25">
      <c r="A3044" s="26"/>
      <c r="B3044" s="26"/>
      <c r="C3044" s="37"/>
    </row>
    <row r="3045" spans="1:3" x14ac:dyDescent="0.25">
      <c r="A3045" s="26"/>
      <c r="B3045" s="26"/>
      <c r="C3045" s="37"/>
    </row>
    <row r="3046" spans="1:3" x14ac:dyDescent="0.25">
      <c r="A3046" s="26"/>
      <c r="B3046" s="26"/>
      <c r="C3046" s="37"/>
    </row>
    <row r="3047" spans="1:3" x14ac:dyDescent="0.25">
      <c r="A3047" s="26"/>
      <c r="B3047" s="26"/>
      <c r="C3047" s="37"/>
    </row>
    <row r="3048" spans="1:3" x14ac:dyDescent="0.25">
      <c r="A3048" s="26"/>
      <c r="B3048" s="26"/>
      <c r="C3048" s="37"/>
    </row>
    <row r="3049" spans="1:3" x14ac:dyDescent="0.25">
      <c r="A3049" s="26"/>
      <c r="B3049" s="26"/>
      <c r="C3049" s="37"/>
    </row>
    <row r="3050" spans="1:3" x14ac:dyDescent="0.25">
      <c r="A3050" s="26"/>
      <c r="B3050" s="26"/>
      <c r="C3050" s="37"/>
    </row>
    <row r="3051" spans="1:3" x14ac:dyDescent="0.25">
      <c r="A3051" s="26"/>
      <c r="B3051" s="26"/>
      <c r="C3051" s="37"/>
    </row>
    <row r="3052" spans="1:3" x14ac:dyDescent="0.25">
      <c r="A3052" s="26"/>
      <c r="B3052" s="26"/>
      <c r="C3052" s="37"/>
    </row>
    <row r="3053" spans="1:3" x14ac:dyDescent="0.25">
      <c r="A3053" s="26"/>
      <c r="B3053" s="26"/>
      <c r="C3053" s="37"/>
    </row>
    <row r="3054" spans="1:3" x14ac:dyDescent="0.25">
      <c r="A3054" s="26"/>
      <c r="B3054" s="26"/>
      <c r="C3054" s="37"/>
    </row>
    <row r="3055" spans="1:3" x14ac:dyDescent="0.25">
      <c r="A3055" s="26"/>
      <c r="B3055" s="26"/>
      <c r="C3055" s="37"/>
    </row>
    <row r="3056" spans="1:3" x14ac:dyDescent="0.25">
      <c r="A3056" s="26"/>
      <c r="B3056" s="26"/>
      <c r="C3056" s="37"/>
    </row>
    <row r="3057" spans="1:3" x14ac:dyDescent="0.25">
      <c r="A3057" s="26"/>
      <c r="B3057" s="26"/>
      <c r="C3057" s="37"/>
    </row>
    <row r="3058" spans="1:3" x14ac:dyDescent="0.25">
      <c r="A3058" s="26"/>
      <c r="B3058" s="26"/>
      <c r="C3058" s="37"/>
    </row>
    <row r="3059" spans="1:3" x14ac:dyDescent="0.25">
      <c r="A3059" s="26"/>
      <c r="B3059" s="26"/>
      <c r="C3059" s="37"/>
    </row>
    <row r="3060" spans="1:3" x14ac:dyDescent="0.25">
      <c r="A3060" s="26"/>
      <c r="B3060" s="26"/>
      <c r="C3060" s="37"/>
    </row>
    <row r="3061" spans="1:3" x14ac:dyDescent="0.25">
      <c r="A3061" s="26"/>
      <c r="B3061" s="26"/>
      <c r="C3061" s="37"/>
    </row>
    <row r="3062" spans="1:3" x14ac:dyDescent="0.25">
      <c r="A3062" s="26"/>
      <c r="B3062" s="26"/>
      <c r="C3062" s="37"/>
    </row>
    <row r="3063" spans="1:3" x14ac:dyDescent="0.25">
      <c r="A3063" s="26"/>
      <c r="B3063" s="26"/>
      <c r="C3063" s="37"/>
    </row>
    <row r="3064" spans="1:3" x14ac:dyDescent="0.25">
      <c r="A3064" s="26"/>
      <c r="B3064" s="26"/>
      <c r="C3064" s="37"/>
    </row>
    <row r="3065" spans="1:3" x14ac:dyDescent="0.25">
      <c r="A3065" s="26"/>
      <c r="B3065" s="26"/>
      <c r="C3065" s="37"/>
    </row>
    <row r="3066" spans="1:3" x14ac:dyDescent="0.25">
      <c r="A3066" s="26"/>
      <c r="B3066" s="26"/>
      <c r="C3066" s="37"/>
    </row>
    <row r="3067" spans="1:3" x14ac:dyDescent="0.25">
      <c r="A3067" s="26"/>
      <c r="B3067" s="26"/>
      <c r="C3067" s="37"/>
    </row>
    <row r="3068" spans="1:3" x14ac:dyDescent="0.25">
      <c r="A3068" s="26"/>
      <c r="B3068" s="26"/>
      <c r="C3068" s="37"/>
    </row>
    <row r="3069" spans="1:3" x14ac:dyDescent="0.25">
      <c r="A3069" s="26"/>
      <c r="B3069" s="26"/>
      <c r="C3069" s="37"/>
    </row>
    <row r="3070" spans="1:3" x14ac:dyDescent="0.25">
      <c r="A3070" s="26"/>
      <c r="B3070" s="26"/>
      <c r="C3070" s="37"/>
    </row>
    <row r="3071" spans="1:3" x14ac:dyDescent="0.25">
      <c r="A3071" s="26"/>
      <c r="B3071" s="26"/>
      <c r="C3071" s="37"/>
    </row>
    <row r="3072" spans="1:3" x14ac:dyDescent="0.25">
      <c r="A3072" s="26"/>
      <c r="B3072" s="26"/>
      <c r="C3072" s="37"/>
    </row>
    <row r="3073" spans="1:3" x14ac:dyDescent="0.25">
      <c r="A3073" s="26"/>
      <c r="B3073" s="26"/>
      <c r="C3073" s="37"/>
    </row>
    <row r="3074" spans="1:3" x14ac:dyDescent="0.25">
      <c r="A3074" s="26"/>
      <c r="B3074" s="26"/>
      <c r="C3074" s="37"/>
    </row>
    <row r="3075" spans="1:3" x14ac:dyDescent="0.25">
      <c r="A3075" s="26"/>
      <c r="B3075" s="26"/>
      <c r="C3075" s="37"/>
    </row>
    <row r="3076" spans="1:3" x14ac:dyDescent="0.25">
      <c r="A3076" s="26"/>
      <c r="B3076" s="26"/>
      <c r="C3076" s="37"/>
    </row>
    <row r="3077" spans="1:3" x14ac:dyDescent="0.25">
      <c r="A3077" s="26"/>
      <c r="B3077" s="26"/>
      <c r="C3077" s="37"/>
    </row>
    <row r="3078" spans="1:3" x14ac:dyDescent="0.25">
      <c r="A3078" s="26"/>
      <c r="B3078" s="26"/>
      <c r="C3078" s="37"/>
    </row>
    <row r="3079" spans="1:3" x14ac:dyDescent="0.25">
      <c r="A3079" s="26"/>
      <c r="B3079" s="26"/>
      <c r="C3079" s="37"/>
    </row>
    <row r="3080" spans="1:3" x14ac:dyDescent="0.25">
      <c r="A3080" s="26"/>
      <c r="B3080" s="26"/>
      <c r="C3080" s="37"/>
    </row>
    <row r="3081" spans="1:3" x14ac:dyDescent="0.25">
      <c r="A3081" s="26"/>
      <c r="B3081" s="26"/>
      <c r="C3081" s="37"/>
    </row>
    <row r="3082" spans="1:3" x14ac:dyDescent="0.25">
      <c r="A3082" s="26"/>
      <c r="B3082" s="26"/>
      <c r="C3082" s="37"/>
    </row>
    <row r="3083" spans="1:3" x14ac:dyDescent="0.25">
      <c r="A3083" s="26"/>
      <c r="B3083" s="26"/>
      <c r="C3083" s="37"/>
    </row>
    <row r="3084" spans="1:3" x14ac:dyDescent="0.25">
      <c r="A3084" s="26"/>
      <c r="B3084" s="26"/>
      <c r="C3084" s="37"/>
    </row>
    <row r="3085" spans="1:3" x14ac:dyDescent="0.25">
      <c r="A3085" s="26"/>
      <c r="B3085" s="26"/>
      <c r="C3085" s="37"/>
    </row>
    <row r="3086" spans="1:3" x14ac:dyDescent="0.25">
      <c r="A3086" s="26"/>
      <c r="B3086" s="26"/>
      <c r="C3086" s="37"/>
    </row>
    <row r="3087" spans="1:3" x14ac:dyDescent="0.25">
      <c r="A3087" s="26"/>
      <c r="B3087" s="26"/>
      <c r="C3087" s="37"/>
    </row>
    <row r="3088" spans="1:3" x14ac:dyDescent="0.25">
      <c r="A3088" s="26"/>
      <c r="B3088" s="26"/>
      <c r="C3088" s="37"/>
    </row>
    <row r="3089" spans="1:3" x14ac:dyDescent="0.25">
      <c r="A3089" s="26"/>
      <c r="B3089" s="26"/>
      <c r="C3089" s="37"/>
    </row>
    <row r="3090" spans="1:3" x14ac:dyDescent="0.25">
      <c r="A3090" s="26"/>
      <c r="B3090" s="26"/>
      <c r="C3090" s="37"/>
    </row>
    <row r="3091" spans="1:3" x14ac:dyDescent="0.25">
      <c r="A3091" s="26"/>
      <c r="B3091" s="26"/>
      <c r="C3091" s="37"/>
    </row>
    <row r="3092" spans="1:3" x14ac:dyDescent="0.25">
      <c r="A3092" s="26"/>
      <c r="B3092" s="26"/>
      <c r="C3092" s="37"/>
    </row>
    <row r="3093" spans="1:3" x14ac:dyDescent="0.25">
      <c r="A3093" s="26"/>
      <c r="B3093" s="26"/>
      <c r="C3093" s="37"/>
    </row>
    <row r="3094" spans="1:3" x14ac:dyDescent="0.25">
      <c r="A3094" s="26"/>
      <c r="B3094" s="26"/>
      <c r="C3094" s="37"/>
    </row>
    <row r="3095" spans="1:3" x14ac:dyDescent="0.25">
      <c r="A3095" s="26"/>
      <c r="B3095" s="26"/>
      <c r="C3095" s="37"/>
    </row>
    <row r="3096" spans="1:3" x14ac:dyDescent="0.25">
      <c r="A3096" s="26"/>
      <c r="B3096" s="26"/>
      <c r="C3096" s="37"/>
    </row>
    <row r="3097" spans="1:3" x14ac:dyDescent="0.25">
      <c r="A3097" s="26"/>
      <c r="B3097" s="26"/>
      <c r="C3097" s="37"/>
    </row>
    <row r="3098" spans="1:3" x14ac:dyDescent="0.25">
      <c r="A3098" s="26"/>
      <c r="B3098" s="26"/>
      <c r="C3098" s="37"/>
    </row>
    <row r="3099" spans="1:3" x14ac:dyDescent="0.25">
      <c r="A3099" s="26"/>
      <c r="B3099" s="26"/>
      <c r="C3099" s="37"/>
    </row>
    <row r="3100" spans="1:3" x14ac:dyDescent="0.25">
      <c r="A3100" s="26"/>
      <c r="B3100" s="26"/>
      <c r="C3100" s="37"/>
    </row>
    <row r="3101" spans="1:3" x14ac:dyDescent="0.25">
      <c r="A3101" s="26"/>
      <c r="B3101" s="26"/>
      <c r="C3101" s="37"/>
    </row>
    <row r="3102" spans="1:3" x14ac:dyDescent="0.25">
      <c r="A3102" s="26"/>
      <c r="B3102" s="26"/>
      <c r="C3102" s="37"/>
    </row>
    <row r="3103" spans="1:3" x14ac:dyDescent="0.25">
      <c r="A3103" s="26"/>
      <c r="B3103" s="26"/>
      <c r="C3103" s="37"/>
    </row>
    <row r="3104" spans="1:3" x14ac:dyDescent="0.25">
      <c r="A3104" s="26"/>
      <c r="B3104" s="26"/>
      <c r="C3104" s="37"/>
    </row>
    <row r="3105" spans="1:3" x14ac:dyDescent="0.25">
      <c r="A3105" s="26"/>
      <c r="B3105" s="26"/>
      <c r="C3105" s="37"/>
    </row>
    <row r="3106" spans="1:3" x14ac:dyDescent="0.25">
      <c r="A3106" s="26"/>
      <c r="B3106" s="26"/>
      <c r="C3106" s="37"/>
    </row>
    <row r="3107" spans="1:3" x14ac:dyDescent="0.25">
      <c r="A3107" s="26"/>
      <c r="B3107" s="26"/>
      <c r="C3107" s="37"/>
    </row>
    <row r="3108" spans="1:3" x14ac:dyDescent="0.25">
      <c r="A3108" s="26"/>
      <c r="B3108" s="26"/>
      <c r="C3108" s="37"/>
    </row>
    <row r="3109" spans="1:3" x14ac:dyDescent="0.25">
      <c r="A3109" s="26"/>
      <c r="B3109" s="26"/>
      <c r="C3109" s="37"/>
    </row>
    <row r="3110" spans="1:3" x14ac:dyDescent="0.25">
      <c r="A3110" s="26"/>
      <c r="B3110" s="26"/>
      <c r="C3110" s="37"/>
    </row>
    <row r="3111" spans="1:3" x14ac:dyDescent="0.25">
      <c r="A3111" s="26"/>
      <c r="B3111" s="26"/>
      <c r="C3111" s="37"/>
    </row>
    <row r="3112" spans="1:3" x14ac:dyDescent="0.25">
      <c r="A3112" s="26"/>
      <c r="B3112" s="26"/>
      <c r="C3112" s="37"/>
    </row>
    <row r="3113" spans="1:3" x14ac:dyDescent="0.25">
      <c r="A3113" s="26"/>
      <c r="B3113" s="26"/>
      <c r="C3113" s="37"/>
    </row>
    <row r="3114" spans="1:3" x14ac:dyDescent="0.25">
      <c r="A3114" s="26"/>
      <c r="B3114" s="26"/>
      <c r="C3114" s="37"/>
    </row>
    <row r="3115" spans="1:3" x14ac:dyDescent="0.25">
      <c r="A3115" s="26"/>
      <c r="B3115" s="26"/>
      <c r="C3115" s="37"/>
    </row>
    <row r="3116" spans="1:3" x14ac:dyDescent="0.25">
      <c r="A3116" s="26"/>
      <c r="B3116" s="26"/>
      <c r="C3116" s="37"/>
    </row>
    <row r="3117" spans="1:3" x14ac:dyDescent="0.25">
      <c r="A3117" s="26"/>
      <c r="B3117" s="26"/>
      <c r="C3117" s="37"/>
    </row>
    <row r="3118" spans="1:3" x14ac:dyDescent="0.25">
      <c r="A3118" s="26"/>
      <c r="B3118" s="26"/>
      <c r="C3118" s="37"/>
    </row>
    <row r="3119" spans="1:3" x14ac:dyDescent="0.25">
      <c r="A3119" s="26"/>
      <c r="B3119" s="26"/>
      <c r="C3119" s="37"/>
    </row>
    <row r="3120" spans="1:3" x14ac:dyDescent="0.25">
      <c r="A3120" s="26"/>
      <c r="B3120" s="26"/>
      <c r="C3120" s="37"/>
    </row>
    <row r="3121" spans="1:3" x14ac:dyDescent="0.25">
      <c r="A3121" s="26"/>
      <c r="B3121" s="26"/>
      <c r="C3121" s="37"/>
    </row>
    <row r="3122" spans="1:3" x14ac:dyDescent="0.25">
      <c r="A3122" s="26"/>
      <c r="B3122" s="26"/>
      <c r="C3122" s="37"/>
    </row>
    <row r="3123" spans="1:3" x14ac:dyDescent="0.25">
      <c r="A3123" s="26"/>
      <c r="B3123" s="26"/>
      <c r="C3123" s="37"/>
    </row>
    <row r="3124" spans="1:3" x14ac:dyDescent="0.25">
      <c r="A3124" s="26"/>
      <c r="B3124" s="26"/>
      <c r="C3124" s="37"/>
    </row>
    <row r="3125" spans="1:3" x14ac:dyDescent="0.25">
      <c r="A3125" s="26"/>
      <c r="B3125" s="26"/>
      <c r="C3125" s="37"/>
    </row>
    <row r="3126" spans="1:3" x14ac:dyDescent="0.25">
      <c r="A3126" s="26"/>
      <c r="B3126" s="26"/>
      <c r="C3126" s="37"/>
    </row>
    <row r="3127" spans="1:3" x14ac:dyDescent="0.25">
      <c r="A3127" s="26"/>
      <c r="B3127" s="26"/>
      <c r="C3127" s="37"/>
    </row>
    <row r="3128" spans="1:3" x14ac:dyDescent="0.25">
      <c r="A3128" s="26"/>
      <c r="B3128" s="26"/>
      <c r="C3128" s="37"/>
    </row>
    <row r="3129" spans="1:3" x14ac:dyDescent="0.25">
      <c r="A3129" s="26"/>
      <c r="B3129" s="26"/>
      <c r="C3129" s="37"/>
    </row>
    <row r="3130" spans="1:3" x14ac:dyDescent="0.25">
      <c r="A3130" s="26"/>
      <c r="B3130" s="26"/>
      <c r="C3130" s="37"/>
    </row>
    <row r="3131" spans="1:3" x14ac:dyDescent="0.25">
      <c r="A3131" s="26"/>
      <c r="B3131" s="26"/>
      <c r="C3131" s="37"/>
    </row>
    <row r="3132" spans="1:3" x14ac:dyDescent="0.25">
      <c r="A3132" s="26"/>
      <c r="B3132" s="26"/>
      <c r="C3132" s="37"/>
    </row>
    <row r="3133" spans="1:3" x14ac:dyDescent="0.25">
      <c r="A3133" s="26"/>
      <c r="B3133" s="26"/>
      <c r="C3133" s="37"/>
    </row>
    <row r="3134" spans="1:3" x14ac:dyDescent="0.25">
      <c r="A3134" s="26"/>
      <c r="B3134" s="26"/>
      <c r="C3134" s="37"/>
    </row>
    <row r="3135" spans="1:3" x14ac:dyDescent="0.25">
      <c r="A3135" s="26"/>
      <c r="B3135" s="26"/>
      <c r="C3135" s="37"/>
    </row>
    <row r="3136" spans="1:3" x14ac:dyDescent="0.25">
      <c r="A3136" s="26"/>
      <c r="B3136" s="26"/>
      <c r="C3136" s="37"/>
    </row>
    <row r="3137" spans="1:3" x14ac:dyDescent="0.25">
      <c r="A3137" s="26"/>
      <c r="B3137" s="26"/>
      <c r="C3137" s="37"/>
    </row>
    <row r="3138" spans="1:3" x14ac:dyDescent="0.25">
      <c r="A3138" s="26"/>
      <c r="B3138" s="26"/>
      <c r="C3138" s="37"/>
    </row>
    <row r="3139" spans="1:3" x14ac:dyDescent="0.25">
      <c r="A3139" s="26"/>
      <c r="B3139" s="26"/>
      <c r="C3139" s="37"/>
    </row>
    <row r="3140" spans="1:3" x14ac:dyDescent="0.25">
      <c r="A3140" s="26"/>
      <c r="B3140" s="26"/>
      <c r="C3140" s="37"/>
    </row>
    <row r="3141" spans="1:3" x14ac:dyDescent="0.25">
      <c r="A3141" s="26"/>
      <c r="B3141" s="26"/>
      <c r="C3141" s="37"/>
    </row>
    <row r="3142" spans="1:3" x14ac:dyDescent="0.25">
      <c r="A3142" s="26"/>
      <c r="B3142" s="26"/>
      <c r="C3142" s="37"/>
    </row>
    <row r="3143" spans="1:3" x14ac:dyDescent="0.25">
      <c r="A3143" s="26"/>
      <c r="B3143" s="26"/>
      <c r="C3143" s="37"/>
    </row>
    <row r="3144" spans="1:3" x14ac:dyDescent="0.25">
      <c r="A3144" s="26"/>
      <c r="B3144" s="26"/>
      <c r="C3144" s="37"/>
    </row>
    <row r="3145" spans="1:3" x14ac:dyDescent="0.25">
      <c r="A3145" s="26"/>
      <c r="B3145" s="26"/>
      <c r="C3145" s="37"/>
    </row>
    <row r="3146" spans="1:3" x14ac:dyDescent="0.25">
      <c r="A3146" s="26"/>
      <c r="B3146" s="26"/>
      <c r="C3146" s="37"/>
    </row>
    <row r="3147" spans="1:3" x14ac:dyDescent="0.25">
      <c r="A3147" s="26"/>
      <c r="B3147" s="26"/>
      <c r="C3147" s="37"/>
    </row>
    <row r="3148" spans="1:3" x14ac:dyDescent="0.25">
      <c r="A3148" s="26"/>
      <c r="B3148" s="26"/>
      <c r="C3148" s="37"/>
    </row>
    <row r="3149" spans="1:3" x14ac:dyDescent="0.25">
      <c r="A3149" s="26"/>
      <c r="B3149" s="26"/>
      <c r="C3149" s="37"/>
    </row>
    <row r="3150" spans="1:3" x14ac:dyDescent="0.25">
      <c r="A3150" s="26"/>
      <c r="B3150" s="26"/>
      <c r="C3150" s="37"/>
    </row>
    <row r="3151" spans="1:3" x14ac:dyDescent="0.25">
      <c r="A3151" s="26"/>
      <c r="B3151" s="26"/>
      <c r="C3151" s="37"/>
    </row>
    <row r="3152" spans="1:3" x14ac:dyDescent="0.25">
      <c r="A3152" s="26"/>
      <c r="B3152" s="26"/>
      <c r="C3152" s="37"/>
    </row>
    <row r="3153" spans="1:3" x14ac:dyDescent="0.25">
      <c r="A3153" s="26"/>
      <c r="B3153" s="26"/>
      <c r="C3153" s="37"/>
    </row>
    <row r="3154" spans="1:3" x14ac:dyDescent="0.25">
      <c r="A3154" s="26"/>
      <c r="B3154" s="26"/>
      <c r="C3154" s="37"/>
    </row>
    <row r="3155" spans="1:3" x14ac:dyDescent="0.25">
      <c r="A3155" s="26"/>
      <c r="B3155" s="26"/>
      <c r="C3155" s="37"/>
    </row>
    <row r="3156" spans="1:3" x14ac:dyDescent="0.25">
      <c r="A3156" s="26"/>
      <c r="B3156" s="26"/>
      <c r="C3156" s="37"/>
    </row>
    <row r="3157" spans="1:3" x14ac:dyDescent="0.25">
      <c r="A3157" s="26"/>
      <c r="B3157" s="26"/>
      <c r="C3157" s="37"/>
    </row>
    <row r="3158" spans="1:3" x14ac:dyDescent="0.25">
      <c r="A3158" s="26"/>
      <c r="B3158" s="26"/>
      <c r="C3158" s="37"/>
    </row>
    <row r="3159" spans="1:3" x14ac:dyDescent="0.25">
      <c r="A3159" s="26"/>
      <c r="B3159" s="26"/>
      <c r="C3159" s="37"/>
    </row>
    <row r="3160" spans="1:3" x14ac:dyDescent="0.25">
      <c r="A3160" s="26"/>
      <c r="B3160" s="26"/>
      <c r="C3160" s="37"/>
    </row>
    <row r="3161" spans="1:3" x14ac:dyDescent="0.25">
      <c r="A3161" s="26"/>
      <c r="B3161" s="26"/>
      <c r="C3161" s="37"/>
    </row>
    <row r="3162" spans="1:3" x14ac:dyDescent="0.25">
      <c r="A3162" s="26"/>
      <c r="B3162" s="26"/>
      <c r="C3162" s="37"/>
    </row>
    <row r="3163" spans="1:3" x14ac:dyDescent="0.25">
      <c r="A3163" s="26"/>
      <c r="B3163" s="26"/>
      <c r="C3163" s="37"/>
    </row>
    <row r="3164" spans="1:3" x14ac:dyDescent="0.25">
      <c r="A3164" s="26"/>
      <c r="B3164" s="26"/>
      <c r="C3164" s="37"/>
    </row>
    <row r="3165" spans="1:3" x14ac:dyDescent="0.25">
      <c r="A3165" s="26"/>
      <c r="B3165" s="26"/>
      <c r="C3165" s="37"/>
    </row>
    <row r="3166" spans="1:3" x14ac:dyDescent="0.25">
      <c r="A3166" s="26"/>
      <c r="B3166" s="26"/>
      <c r="C3166" s="37"/>
    </row>
    <row r="3167" spans="1:3" x14ac:dyDescent="0.25">
      <c r="A3167" s="26"/>
      <c r="B3167" s="26"/>
      <c r="C3167" s="37"/>
    </row>
    <row r="3168" spans="1:3" x14ac:dyDescent="0.25">
      <c r="A3168" s="26"/>
      <c r="B3168" s="26"/>
      <c r="C3168" s="37"/>
    </row>
    <row r="3169" spans="1:3" x14ac:dyDescent="0.25">
      <c r="A3169" s="26"/>
      <c r="B3169" s="26"/>
      <c r="C3169" s="37"/>
    </row>
    <row r="3170" spans="1:3" x14ac:dyDescent="0.25">
      <c r="A3170" s="26"/>
      <c r="B3170" s="26"/>
      <c r="C3170" s="37"/>
    </row>
    <row r="3171" spans="1:3" x14ac:dyDescent="0.25">
      <c r="A3171" s="26"/>
      <c r="B3171" s="26"/>
      <c r="C3171" s="37"/>
    </row>
    <row r="3172" spans="1:3" x14ac:dyDescent="0.25">
      <c r="A3172" s="26"/>
      <c r="B3172" s="26"/>
      <c r="C3172" s="37"/>
    </row>
    <row r="3173" spans="1:3" x14ac:dyDescent="0.25">
      <c r="A3173" s="26"/>
      <c r="B3173" s="26"/>
      <c r="C3173" s="37"/>
    </row>
    <row r="3174" spans="1:3" x14ac:dyDescent="0.25">
      <c r="A3174" s="26"/>
      <c r="B3174" s="26"/>
      <c r="C3174" s="37"/>
    </row>
    <row r="3175" spans="1:3" x14ac:dyDescent="0.25">
      <c r="A3175" s="26"/>
      <c r="B3175" s="26"/>
      <c r="C3175" s="37"/>
    </row>
    <row r="3176" spans="1:3" x14ac:dyDescent="0.25">
      <c r="A3176" s="26"/>
      <c r="B3176" s="26"/>
      <c r="C3176" s="37"/>
    </row>
    <row r="3177" spans="1:3" x14ac:dyDescent="0.25">
      <c r="A3177" s="26"/>
      <c r="B3177" s="26"/>
      <c r="C3177" s="37"/>
    </row>
    <row r="3178" spans="1:3" x14ac:dyDescent="0.25">
      <c r="A3178" s="26"/>
      <c r="B3178" s="26"/>
      <c r="C3178" s="37"/>
    </row>
    <row r="3179" spans="1:3" x14ac:dyDescent="0.25">
      <c r="A3179" s="26"/>
      <c r="B3179" s="26"/>
      <c r="C3179" s="37"/>
    </row>
    <row r="3180" spans="1:3" x14ac:dyDescent="0.25">
      <c r="A3180" s="26"/>
      <c r="B3180" s="26"/>
      <c r="C3180" s="37"/>
    </row>
    <row r="3181" spans="1:3" x14ac:dyDescent="0.25">
      <c r="A3181" s="26"/>
      <c r="B3181" s="26"/>
      <c r="C3181" s="37"/>
    </row>
    <row r="3182" spans="1:3" x14ac:dyDescent="0.25">
      <c r="A3182" s="26"/>
      <c r="B3182" s="26"/>
      <c r="C3182" s="37"/>
    </row>
    <row r="3183" spans="1:3" x14ac:dyDescent="0.25">
      <c r="A3183" s="26"/>
      <c r="B3183" s="26"/>
      <c r="C3183" s="37"/>
    </row>
    <row r="3184" spans="1:3" x14ac:dyDescent="0.25">
      <c r="A3184" s="26"/>
      <c r="B3184" s="26"/>
      <c r="C3184" s="37"/>
    </row>
    <row r="3185" spans="1:3" x14ac:dyDescent="0.25">
      <c r="A3185" s="26"/>
      <c r="B3185" s="26"/>
      <c r="C3185" s="37"/>
    </row>
    <row r="3186" spans="1:3" x14ac:dyDescent="0.25">
      <c r="A3186" s="26"/>
      <c r="B3186" s="26"/>
      <c r="C3186" s="37"/>
    </row>
    <row r="3187" spans="1:3" x14ac:dyDescent="0.25">
      <c r="A3187" s="26"/>
      <c r="B3187" s="26"/>
      <c r="C3187" s="37"/>
    </row>
    <row r="3188" spans="1:3" x14ac:dyDescent="0.25">
      <c r="A3188" s="26"/>
      <c r="B3188" s="26"/>
      <c r="C3188" s="37"/>
    </row>
    <row r="3189" spans="1:3" x14ac:dyDescent="0.25">
      <c r="A3189" s="26"/>
      <c r="B3189" s="26"/>
      <c r="C3189" s="37"/>
    </row>
    <row r="3190" spans="1:3" x14ac:dyDescent="0.25">
      <c r="A3190" s="26"/>
      <c r="B3190" s="26"/>
      <c r="C3190" s="37"/>
    </row>
    <row r="3191" spans="1:3" x14ac:dyDescent="0.25">
      <c r="A3191" s="26"/>
      <c r="B3191" s="26"/>
      <c r="C3191" s="37"/>
    </row>
    <row r="3192" spans="1:3" x14ac:dyDescent="0.25">
      <c r="A3192" s="26"/>
      <c r="B3192" s="26"/>
      <c r="C3192" s="37"/>
    </row>
    <row r="3193" spans="1:3" x14ac:dyDescent="0.25">
      <c r="A3193" s="26"/>
      <c r="B3193" s="26"/>
      <c r="C3193" s="37"/>
    </row>
    <row r="3194" spans="1:3" x14ac:dyDescent="0.25">
      <c r="A3194" s="26"/>
      <c r="B3194" s="26"/>
      <c r="C3194" s="37"/>
    </row>
    <row r="3195" spans="1:3" x14ac:dyDescent="0.25">
      <c r="A3195" s="26"/>
      <c r="B3195" s="26"/>
      <c r="C3195" s="37"/>
    </row>
    <row r="3196" spans="1:3" x14ac:dyDescent="0.25">
      <c r="A3196" s="26"/>
      <c r="B3196" s="26"/>
      <c r="C3196" s="37"/>
    </row>
    <row r="3197" spans="1:3" x14ac:dyDescent="0.25">
      <c r="A3197" s="26"/>
      <c r="B3197" s="26"/>
      <c r="C3197" s="37"/>
    </row>
    <row r="3198" spans="1:3" x14ac:dyDescent="0.25">
      <c r="A3198" s="26"/>
      <c r="B3198" s="26"/>
      <c r="C3198" s="37"/>
    </row>
    <row r="3199" spans="1:3" x14ac:dyDescent="0.25">
      <c r="A3199" s="26"/>
      <c r="B3199" s="26"/>
      <c r="C3199" s="37"/>
    </row>
    <row r="3200" spans="1:3" x14ac:dyDescent="0.25">
      <c r="A3200" s="26"/>
      <c r="B3200" s="26"/>
      <c r="C3200" s="37"/>
    </row>
    <row r="3201" spans="1:3" x14ac:dyDescent="0.25">
      <c r="A3201" s="26"/>
      <c r="B3201" s="26"/>
      <c r="C3201" s="37"/>
    </row>
    <row r="3202" spans="1:3" x14ac:dyDescent="0.25">
      <c r="A3202" s="26"/>
      <c r="B3202" s="26"/>
      <c r="C3202" s="37"/>
    </row>
    <row r="3203" spans="1:3" x14ac:dyDescent="0.25">
      <c r="A3203" s="26"/>
      <c r="B3203" s="26"/>
      <c r="C3203" s="37"/>
    </row>
    <row r="3204" spans="1:3" x14ac:dyDescent="0.25">
      <c r="A3204" s="26"/>
      <c r="B3204" s="26"/>
      <c r="C3204" s="37"/>
    </row>
    <row r="3205" spans="1:3" x14ac:dyDescent="0.25">
      <c r="A3205" s="26"/>
      <c r="B3205" s="26"/>
      <c r="C3205" s="37"/>
    </row>
    <row r="3206" spans="1:3" x14ac:dyDescent="0.25">
      <c r="A3206" s="26"/>
      <c r="B3206" s="26"/>
      <c r="C3206" s="37"/>
    </row>
    <row r="3207" spans="1:3" x14ac:dyDescent="0.25">
      <c r="A3207" s="26"/>
      <c r="B3207" s="26"/>
      <c r="C3207" s="37"/>
    </row>
    <row r="3208" spans="1:3" x14ac:dyDescent="0.25">
      <c r="A3208" s="26"/>
      <c r="B3208" s="26"/>
      <c r="C3208" s="37"/>
    </row>
    <row r="3209" spans="1:3" x14ac:dyDescent="0.25">
      <c r="A3209" s="26"/>
      <c r="B3209" s="26"/>
      <c r="C3209" s="37"/>
    </row>
    <row r="3210" spans="1:3" x14ac:dyDescent="0.25">
      <c r="A3210" s="26"/>
      <c r="B3210" s="26"/>
      <c r="C3210" s="37"/>
    </row>
    <row r="3211" spans="1:3" x14ac:dyDescent="0.25">
      <c r="A3211" s="26"/>
      <c r="B3211" s="26"/>
      <c r="C3211" s="37"/>
    </row>
    <row r="3212" spans="1:3" x14ac:dyDescent="0.25">
      <c r="A3212" s="26"/>
      <c r="B3212" s="26"/>
      <c r="C3212" s="37"/>
    </row>
    <row r="3213" spans="1:3" x14ac:dyDescent="0.25">
      <c r="A3213" s="26"/>
      <c r="B3213" s="26"/>
      <c r="C3213" s="37"/>
    </row>
    <row r="3214" spans="1:3" x14ac:dyDescent="0.25">
      <c r="A3214" s="26"/>
      <c r="B3214" s="26"/>
      <c r="C3214" s="37"/>
    </row>
    <row r="3215" spans="1:3" x14ac:dyDescent="0.25">
      <c r="A3215" s="26"/>
      <c r="B3215" s="26"/>
      <c r="C3215" s="37"/>
    </row>
    <row r="3216" spans="1:3" x14ac:dyDescent="0.25">
      <c r="A3216" s="26"/>
      <c r="B3216" s="26"/>
      <c r="C3216" s="37"/>
    </row>
    <row r="3217" spans="1:3" x14ac:dyDescent="0.25">
      <c r="A3217" s="26"/>
      <c r="B3217" s="26"/>
      <c r="C3217" s="37"/>
    </row>
    <row r="3218" spans="1:3" x14ac:dyDescent="0.25">
      <c r="A3218" s="26"/>
      <c r="B3218" s="26"/>
      <c r="C3218" s="37"/>
    </row>
    <row r="3219" spans="1:3" x14ac:dyDescent="0.25">
      <c r="A3219" s="26"/>
      <c r="B3219" s="26"/>
      <c r="C3219" s="37"/>
    </row>
    <row r="3220" spans="1:3" x14ac:dyDescent="0.25">
      <c r="A3220" s="26"/>
      <c r="B3220" s="26"/>
      <c r="C3220" s="37"/>
    </row>
    <row r="3221" spans="1:3" x14ac:dyDescent="0.25">
      <c r="A3221" s="26"/>
      <c r="B3221" s="26"/>
      <c r="C3221" s="37"/>
    </row>
    <row r="3222" spans="1:3" x14ac:dyDescent="0.25">
      <c r="A3222" s="26"/>
      <c r="B3222" s="26"/>
      <c r="C3222" s="37"/>
    </row>
    <row r="3223" spans="1:3" x14ac:dyDescent="0.25">
      <c r="A3223" s="26"/>
      <c r="B3223" s="26"/>
      <c r="C3223" s="37"/>
    </row>
    <row r="3224" spans="1:3" x14ac:dyDescent="0.25">
      <c r="A3224" s="26"/>
      <c r="B3224" s="26"/>
      <c r="C3224" s="37"/>
    </row>
    <row r="3225" spans="1:3" x14ac:dyDescent="0.25">
      <c r="A3225" s="26"/>
      <c r="B3225" s="26"/>
      <c r="C3225" s="37"/>
    </row>
    <row r="3226" spans="1:3" x14ac:dyDescent="0.25">
      <c r="A3226" s="26"/>
      <c r="B3226" s="26"/>
      <c r="C3226" s="37"/>
    </row>
    <row r="3227" spans="1:3" x14ac:dyDescent="0.25">
      <c r="A3227" s="26"/>
      <c r="B3227" s="26"/>
      <c r="C3227" s="37"/>
    </row>
    <row r="3228" spans="1:3" x14ac:dyDescent="0.25">
      <c r="A3228" s="26"/>
      <c r="B3228" s="26"/>
      <c r="C3228" s="37"/>
    </row>
    <row r="3229" spans="1:3" x14ac:dyDescent="0.25">
      <c r="A3229" s="26"/>
      <c r="B3229" s="26"/>
      <c r="C3229" s="37"/>
    </row>
    <row r="3230" spans="1:3" x14ac:dyDescent="0.25">
      <c r="A3230" s="26"/>
      <c r="B3230" s="26"/>
      <c r="C3230" s="37"/>
    </row>
    <row r="3231" spans="1:3" x14ac:dyDescent="0.25">
      <c r="A3231" s="26"/>
      <c r="B3231" s="26"/>
      <c r="C3231" s="37"/>
    </row>
    <row r="3232" spans="1:3" x14ac:dyDescent="0.25">
      <c r="A3232" s="26"/>
      <c r="B3232" s="26"/>
      <c r="C3232" s="37"/>
    </row>
    <row r="3233" spans="1:3" x14ac:dyDescent="0.25">
      <c r="A3233" s="26"/>
      <c r="B3233" s="26"/>
      <c r="C3233" s="37"/>
    </row>
    <row r="3234" spans="1:3" x14ac:dyDescent="0.25">
      <c r="A3234" s="26"/>
      <c r="B3234" s="26"/>
      <c r="C3234" s="37"/>
    </row>
    <row r="3235" spans="1:3" x14ac:dyDescent="0.25">
      <c r="A3235" s="26"/>
      <c r="B3235" s="26"/>
      <c r="C3235" s="37"/>
    </row>
    <row r="3236" spans="1:3" x14ac:dyDescent="0.25">
      <c r="A3236" s="26"/>
      <c r="B3236" s="26"/>
      <c r="C3236" s="37"/>
    </row>
    <row r="3237" spans="1:3" x14ac:dyDescent="0.25">
      <c r="A3237" s="26"/>
      <c r="B3237" s="26"/>
      <c r="C3237" s="37"/>
    </row>
    <row r="3238" spans="1:3" x14ac:dyDescent="0.25">
      <c r="A3238" s="26"/>
      <c r="B3238" s="26"/>
      <c r="C3238" s="37"/>
    </row>
    <row r="3239" spans="1:3" x14ac:dyDescent="0.25">
      <c r="A3239" s="26"/>
      <c r="B3239" s="26"/>
      <c r="C3239" s="37"/>
    </row>
    <row r="3240" spans="1:3" x14ac:dyDescent="0.25">
      <c r="A3240" s="26"/>
      <c r="B3240" s="26"/>
      <c r="C3240" s="37"/>
    </row>
    <row r="3241" spans="1:3" x14ac:dyDescent="0.25">
      <c r="A3241" s="26"/>
      <c r="B3241" s="26"/>
      <c r="C3241" s="37"/>
    </row>
    <row r="3242" spans="1:3" x14ac:dyDescent="0.25">
      <c r="A3242" s="26"/>
      <c r="B3242" s="26"/>
      <c r="C3242" s="37"/>
    </row>
    <row r="3243" spans="1:3" x14ac:dyDescent="0.25">
      <c r="A3243" s="26"/>
      <c r="B3243" s="26"/>
      <c r="C3243" s="37"/>
    </row>
    <row r="3244" spans="1:3" x14ac:dyDescent="0.25">
      <c r="A3244" s="26"/>
      <c r="B3244" s="26"/>
      <c r="C3244" s="37"/>
    </row>
    <row r="3245" spans="1:3" x14ac:dyDescent="0.25">
      <c r="A3245" s="26"/>
      <c r="B3245" s="26"/>
      <c r="C3245" s="37"/>
    </row>
    <row r="3246" spans="1:3" x14ac:dyDescent="0.25">
      <c r="A3246" s="26"/>
      <c r="B3246" s="26"/>
      <c r="C3246" s="37"/>
    </row>
    <row r="3247" spans="1:3" x14ac:dyDescent="0.25">
      <c r="A3247" s="26"/>
      <c r="B3247" s="26"/>
      <c r="C3247" s="37"/>
    </row>
    <row r="3248" spans="1:3" x14ac:dyDescent="0.25">
      <c r="A3248" s="26"/>
      <c r="B3248" s="26"/>
      <c r="C3248" s="37"/>
    </row>
    <row r="3249" spans="1:3" x14ac:dyDescent="0.25">
      <c r="A3249" s="26"/>
      <c r="B3249" s="26"/>
      <c r="C3249" s="37"/>
    </row>
    <row r="3250" spans="1:3" x14ac:dyDescent="0.25">
      <c r="A3250" s="26"/>
      <c r="B3250" s="26"/>
      <c r="C3250" s="37"/>
    </row>
    <row r="3251" spans="1:3" x14ac:dyDescent="0.25">
      <c r="A3251" s="26"/>
      <c r="B3251" s="26"/>
      <c r="C3251" s="37"/>
    </row>
    <row r="3252" spans="1:3" x14ac:dyDescent="0.25">
      <c r="A3252" s="26"/>
      <c r="B3252" s="26"/>
      <c r="C3252" s="37"/>
    </row>
    <row r="3253" spans="1:3" x14ac:dyDescent="0.25">
      <c r="A3253" s="26"/>
      <c r="B3253" s="26"/>
      <c r="C3253" s="37"/>
    </row>
    <row r="3254" spans="1:3" x14ac:dyDescent="0.25">
      <c r="A3254" s="26"/>
      <c r="B3254" s="26"/>
      <c r="C3254" s="37"/>
    </row>
    <row r="3255" spans="1:3" x14ac:dyDescent="0.25">
      <c r="A3255" s="26"/>
      <c r="B3255" s="26"/>
      <c r="C3255" s="37"/>
    </row>
    <row r="3256" spans="1:3" x14ac:dyDescent="0.25">
      <c r="A3256" s="26"/>
      <c r="B3256" s="26"/>
      <c r="C3256" s="37"/>
    </row>
    <row r="3257" spans="1:3" x14ac:dyDescent="0.25">
      <c r="A3257" s="26"/>
      <c r="B3257" s="26"/>
      <c r="C3257" s="37"/>
    </row>
    <row r="3258" spans="1:3" x14ac:dyDescent="0.25">
      <c r="A3258" s="26"/>
      <c r="B3258" s="26"/>
      <c r="C3258" s="37"/>
    </row>
    <row r="3259" spans="1:3" x14ac:dyDescent="0.25">
      <c r="A3259" s="26"/>
      <c r="B3259" s="26"/>
      <c r="C3259" s="37"/>
    </row>
    <row r="3260" spans="1:3" x14ac:dyDescent="0.25">
      <c r="A3260" s="26"/>
      <c r="B3260" s="26"/>
      <c r="C3260" s="37"/>
    </row>
    <row r="3261" spans="1:3" x14ac:dyDescent="0.25">
      <c r="A3261" s="26"/>
      <c r="B3261" s="26"/>
      <c r="C3261" s="37"/>
    </row>
    <row r="3262" spans="1:3" x14ac:dyDescent="0.25">
      <c r="A3262" s="26"/>
      <c r="B3262" s="26"/>
      <c r="C3262" s="37"/>
    </row>
    <row r="3263" spans="1:3" x14ac:dyDescent="0.25">
      <c r="A3263" s="26"/>
      <c r="B3263" s="26"/>
      <c r="C3263" s="37"/>
    </row>
    <row r="3264" spans="1:3" x14ac:dyDescent="0.25">
      <c r="A3264" s="26"/>
      <c r="B3264" s="26"/>
      <c r="C3264" s="37"/>
    </row>
    <row r="3265" spans="1:3" x14ac:dyDescent="0.25">
      <c r="A3265" s="26"/>
      <c r="B3265" s="26"/>
      <c r="C3265" s="37"/>
    </row>
    <row r="3266" spans="1:3" x14ac:dyDescent="0.25">
      <c r="A3266" s="26"/>
      <c r="B3266" s="26"/>
      <c r="C3266" s="37"/>
    </row>
    <row r="3267" spans="1:3" x14ac:dyDescent="0.25">
      <c r="A3267" s="26"/>
      <c r="B3267" s="26"/>
      <c r="C3267" s="37"/>
    </row>
    <row r="3268" spans="1:3" x14ac:dyDescent="0.25">
      <c r="A3268" s="26"/>
      <c r="B3268" s="26"/>
      <c r="C3268" s="37"/>
    </row>
    <row r="3269" spans="1:3" x14ac:dyDescent="0.25">
      <c r="A3269" s="26"/>
      <c r="B3269" s="26"/>
      <c r="C3269" s="37"/>
    </row>
    <row r="3270" spans="1:3" x14ac:dyDescent="0.25">
      <c r="A3270" s="26"/>
      <c r="B3270" s="26"/>
      <c r="C3270" s="37"/>
    </row>
    <row r="3271" spans="1:3" x14ac:dyDescent="0.25">
      <c r="A3271" s="26"/>
      <c r="B3271" s="26"/>
      <c r="C3271" s="37"/>
    </row>
    <row r="3272" spans="1:3" x14ac:dyDescent="0.25">
      <c r="A3272" s="26"/>
      <c r="B3272" s="26"/>
      <c r="C3272" s="37"/>
    </row>
    <row r="3273" spans="1:3" x14ac:dyDescent="0.25">
      <c r="A3273" s="26"/>
      <c r="B3273" s="26"/>
      <c r="C3273" s="37"/>
    </row>
    <row r="3274" spans="1:3" x14ac:dyDescent="0.25">
      <c r="A3274" s="26"/>
      <c r="B3274" s="26"/>
      <c r="C3274" s="37"/>
    </row>
    <row r="3275" spans="1:3" x14ac:dyDescent="0.25">
      <c r="A3275" s="26"/>
      <c r="B3275" s="26"/>
      <c r="C3275" s="37"/>
    </row>
    <row r="3276" spans="1:3" x14ac:dyDescent="0.25">
      <c r="A3276" s="26"/>
      <c r="B3276" s="26"/>
      <c r="C3276" s="37"/>
    </row>
    <row r="3277" spans="1:3" x14ac:dyDescent="0.25">
      <c r="A3277" s="26"/>
      <c r="B3277" s="26"/>
      <c r="C3277" s="37"/>
    </row>
    <row r="3278" spans="1:3" x14ac:dyDescent="0.25">
      <c r="A3278" s="26"/>
      <c r="B3278" s="26"/>
      <c r="C3278" s="37"/>
    </row>
    <row r="3279" spans="1:3" x14ac:dyDescent="0.25">
      <c r="A3279" s="26"/>
      <c r="B3279" s="26"/>
      <c r="C3279" s="37"/>
    </row>
    <row r="3280" spans="1:3" x14ac:dyDescent="0.25">
      <c r="A3280" s="26"/>
      <c r="B3280" s="26"/>
      <c r="C3280" s="37"/>
    </row>
    <row r="3281" spans="1:3" x14ac:dyDescent="0.25">
      <c r="A3281" s="26"/>
      <c r="B3281" s="26"/>
      <c r="C3281" s="37"/>
    </row>
    <row r="3282" spans="1:3" x14ac:dyDescent="0.25">
      <c r="A3282" s="26"/>
      <c r="B3282" s="26"/>
      <c r="C3282" s="37"/>
    </row>
    <row r="3283" spans="1:3" x14ac:dyDescent="0.25">
      <c r="A3283" s="26"/>
      <c r="B3283" s="26"/>
      <c r="C3283" s="37"/>
    </row>
    <row r="3284" spans="1:3" x14ac:dyDescent="0.25">
      <c r="A3284" s="26"/>
      <c r="B3284" s="26"/>
      <c r="C3284" s="37"/>
    </row>
    <row r="3285" spans="1:3" x14ac:dyDescent="0.25">
      <c r="A3285" s="26"/>
      <c r="B3285" s="26"/>
      <c r="C3285" s="37"/>
    </row>
    <row r="3286" spans="1:3" x14ac:dyDescent="0.25">
      <c r="A3286" s="26"/>
      <c r="B3286" s="26"/>
      <c r="C3286" s="37"/>
    </row>
    <row r="3287" spans="1:3" x14ac:dyDescent="0.25">
      <c r="A3287" s="26"/>
      <c r="B3287" s="26"/>
      <c r="C3287" s="37"/>
    </row>
    <row r="3288" spans="1:3" x14ac:dyDescent="0.25">
      <c r="A3288" s="26"/>
      <c r="B3288" s="26"/>
      <c r="C3288" s="37"/>
    </row>
    <row r="3289" spans="1:3" x14ac:dyDescent="0.25">
      <c r="A3289" s="26"/>
      <c r="B3289" s="26"/>
      <c r="C3289" s="37"/>
    </row>
    <row r="3290" spans="1:3" x14ac:dyDescent="0.25">
      <c r="A3290" s="26"/>
      <c r="B3290" s="26"/>
      <c r="C3290" s="37"/>
    </row>
    <row r="3291" spans="1:3" x14ac:dyDescent="0.25">
      <c r="A3291" s="26"/>
      <c r="B3291" s="26"/>
      <c r="C3291" s="37"/>
    </row>
    <row r="3292" spans="1:3" x14ac:dyDescent="0.25">
      <c r="A3292" s="26"/>
      <c r="B3292" s="26"/>
      <c r="C3292" s="37"/>
    </row>
    <row r="3293" spans="1:3" x14ac:dyDescent="0.25">
      <c r="A3293" s="26"/>
      <c r="B3293" s="26"/>
      <c r="C3293" s="37"/>
    </row>
    <row r="3294" spans="1:3" x14ac:dyDescent="0.25">
      <c r="A3294" s="26"/>
      <c r="B3294" s="26"/>
      <c r="C3294" s="37"/>
    </row>
    <row r="3295" spans="1:3" x14ac:dyDescent="0.25">
      <c r="A3295" s="26"/>
      <c r="B3295" s="26"/>
      <c r="C3295" s="37"/>
    </row>
    <row r="3296" spans="1:3" x14ac:dyDescent="0.25">
      <c r="A3296" s="26"/>
      <c r="B3296" s="26"/>
      <c r="C3296" s="37"/>
    </row>
    <row r="3297" spans="1:3" x14ac:dyDescent="0.25">
      <c r="A3297" s="26"/>
      <c r="B3297" s="26"/>
      <c r="C3297" s="37"/>
    </row>
    <row r="3298" spans="1:3" x14ac:dyDescent="0.25">
      <c r="A3298" s="26"/>
      <c r="B3298" s="26"/>
      <c r="C3298" s="37"/>
    </row>
    <row r="3299" spans="1:3" x14ac:dyDescent="0.25">
      <c r="A3299" s="26"/>
      <c r="B3299" s="26"/>
      <c r="C3299" s="37"/>
    </row>
    <row r="3300" spans="1:3" x14ac:dyDescent="0.25">
      <c r="A3300" s="26"/>
      <c r="B3300" s="26"/>
      <c r="C3300" s="37"/>
    </row>
    <row r="3301" spans="1:3" x14ac:dyDescent="0.25">
      <c r="A3301" s="26"/>
      <c r="B3301" s="26"/>
      <c r="C3301" s="37"/>
    </row>
    <row r="3302" spans="1:3" x14ac:dyDescent="0.25">
      <c r="A3302" s="26"/>
      <c r="B3302" s="26"/>
      <c r="C3302" s="37"/>
    </row>
    <row r="3303" spans="1:3" x14ac:dyDescent="0.25">
      <c r="A3303" s="26"/>
      <c r="B3303" s="26"/>
      <c r="C3303" s="37"/>
    </row>
    <row r="3304" spans="1:3" x14ac:dyDescent="0.25">
      <c r="A3304" s="26"/>
      <c r="B3304" s="26"/>
      <c r="C3304" s="37"/>
    </row>
    <row r="3305" spans="1:3" x14ac:dyDescent="0.25">
      <c r="A3305" s="26"/>
      <c r="B3305" s="26"/>
      <c r="C3305" s="37"/>
    </row>
    <row r="3306" spans="1:3" x14ac:dyDescent="0.25">
      <c r="A3306" s="26"/>
      <c r="B3306" s="26"/>
      <c r="C3306" s="37"/>
    </row>
    <row r="3307" spans="1:3" x14ac:dyDescent="0.25">
      <c r="A3307" s="26"/>
      <c r="B3307" s="26"/>
      <c r="C3307" s="37"/>
    </row>
    <row r="3308" spans="1:3" x14ac:dyDescent="0.25">
      <c r="A3308" s="26"/>
      <c r="B3308" s="26"/>
      <c r="C3308" s="37"/>
    </row>
    <row r="3309" spans="1:3" x14ac:dyDescent="0.25">
      <c r="A3309" s="26"/>
      <c r="B3309" s="26"/>
      <c r="C3309" s="37"/>
    </row>
    <row r="3310" spans="1:3" x14ac:dyDescent="0.25">
      <c r="A3310" s="26"/>
      <c r="B3310" s="26"/>
      <c r="C3310" s="37"/>
    </row>
    <row r="3311" spans="1:3" x14ac:dyDescent="0.25">
      <c r="A3311" s="26"/>
      <c r="B3311" s="26"/>
      <c r="C3311" s="37"/>
    </row>
    <row r="3312" spans="1:3" x14ac:dyDescent="0.25">
      <c r="A3312" s="26"/>
      <c r="B3312" s="26"/>
      <c r="C3312" s="37"/>
    </row>
    <row r="3313" spans="1:3" x14ac:dyDescent="0.25">
      <c r="A3313" s="26"/>
      <c r="B3313" s="26"/>
      <c r="C3313" s="37"/>
    </row>
    <row r="3314" spans="1:3" x14ac:dyDescent="0.25">
      <c r="A3314" s="26"/>
      <c r="B3314" s="26"/>
      <c r="C3314" s="37"/>
    </row>
    <row r="3315" spans="1:3" x14ac:dyDescent="0.25">
      <c r="A3315" s="26"/>
      <c r="B3315" s="26"/>
      <c r="C3315" s="37"/>
    </row>
    <row r="3316" spans="1:3" x14ac:dyDescent="0.25">
      <c r="A3316" s="26"/>
      <c r="B3316" s="26"/>
      <c r="C3316" s="37"/>
    </row>
    <row r="3317" spans="1:3" x14ac:dyDescent="0.25">
      <c r="A3317" s="26"/>
      <c r="B3317" s="26"/>
      <c r="C3317" s="37"/>
    </row>
    <row r="3318" spans="1:3" x14ac:dyDescent="0.25">
      <c r="A3318" s="26"/>
      <c r="B3318" s="26"/>
      <c r="C3318" s="37"/>
    </row>
    <row r="3319" spans="1:3" x14ac:dyDescent="0.25">
      <c r="A3319" s="26"/>
      <c r="B3319" s="26"/>
      <c r="C3319" s="37"/>
    </row>
    <row r="3320" spans="1:3" x14ac:dyDescent="0.25">
      <c r="A3320" s="26"/>
      <c r="B3320" s="26"/>
      <c r="C3320" s="37"/>
    </row>
    <row r="3321" spans="1:3" x14ac:dyDescent="0.25">
      <c r="A3321" s="26"/>
      <c r="B3321" s="26"/>
      <c r="C3321" s="37"/>
    </row>
    <row r="3322" spans="1:3" x14ac:dyDescent="0.25">
      <c r="A3322" s="26"/>
      <c r="B3322" s="26"/>
      <c r="C3322" s="37"/>
    </row>
    <row r="3323" spans="1:3" x14ac:dyDescent="0.25">
      <c r="A3323" s="26"/>
      <c r="B3323" s="26"/>
      <c r="C3323" s="37"/>
    </row>
    <row r="3324" spans="1:3" x14ac:dyDescent="0.25">
      <c r="A3324" s="26"/>
      <c r="B3324" s="26"/>
      <c r="C3324" s="37"/>
    </row>
    <row r="3325" spans="1:3" x14ac:dyDescent="0.25">
      <c r="A3325" s="26"/>
      <c r="B3325" s="26"/>
      <c r="C3325" s="37"/>
    </row>
    <row r="3326" spans="1:3" x14ac:dyDescent="0.25">
      <c r="A3326" s="26"/>
      <c r="B3326" s="26"/>
      <c r="C3326" s="37"/>
    </row>
    <row r="3327" spans="1:3" x14ac:dyDescent="0.25">
      <c r="A3327" s="26"/>
      <c r="B3327" s="26"/>
      <c r="C3327" s="37"/>
    </row>
    <row r="3328" spans="1:3" x14ac:dyDescent="0.25">
      <c r="A3328" s="26"/>
      <c r="B3328" s="26"/>
      <c r="C3328" s="37"/>
    </row>
    <row r="3329" spans="1:3" x14ac:dyDescent="0.25">
      <c r="A3329" s="26"/>
      <c r="B3329" s="26"/>
      <c r="C3329" s="37"/>
    </row>
    <row r="3330" spans="1:3" x14ac:dyDescent="0.25">
      <c r="A3330" s="26"/>
      <c r="B3330" s="26"/>
      <c r="C3330" s="37"/>
    </row>
    <row r="3331" spans="1:3" x14ac:dyDescent="0.25">
      <c r="A3331" s="26"/>
      <c r="B3331" s="26"/>
      <c r="C3331" s="37"/>
    </row>
    <row r="3332" spans="1:3" x14ac:dyDescent="0.25">
      <c r="A3332" s="26"/>
      <c r="B3332" s="26"/>
      <c r="C3332" s="37"/>
    </row>
    <row r="3333" spans="1:3" x14ac:dyDescent="0.25">
      <c r="A3333" s="26"/>
      <c r="B3333" s="26"/>
      <c r="C3333" s="37"/>
    </row>
    <row r="3334" spans="1:3" x14ac:dyDescent="0.25">
      <c r="A3334" s="26"/>
      <c r="B3334" s="26"/>
      <c r="C3334" s="37"/>
    </row>
    <row r="3335" spans="1:3" x14ac:dyDescent="0.25">
      <c r="A3335" s="26"/>
      <c r="B3335" s="26"/>
      <c r="C3335" s="37"/>
    </row>
    <row r="3336" spans="1:3" x14ac:dyDescent="0.25">
      <c r="A3336" s="26"/>
      <c r="B3336" s="26"/>
      <c r="C3336" s="37"/>
    </row>
    <row r="3337" spans="1:3" x14ac:dyDescent="0.25">
      <c r="A3337" s="26"/>
      <c r="B3337" s="26"/>
      <c r="C3337" s="37"/>
    </row>
    <row r="3338" spans="1:3" x14ac:dyDescent="0.25">
      <c r="A3338" s="26"/>
      <c r="B3338" s="26"/>
      <c r="C3338" s="37"/>
    </row>
    <row r="3339" spans="1:3" x14ac:dyDescent="0.25">
      <c r="A3339" s="26"/>
      <c r="B3339" s="26"/>
      <c r="C3339" s="37"/>
    </row>
    <row r="3340" spans="1:3" x14ac:dyDescent="0.25">
      <c r="A3340" s="26"/>
      <c r="B3340" s="26"/>
      <c r="C3340" s="37"/>
    </row>
    <row r="3341" spans="1:3" x14ac:dyDescent="0.25">
      <c r="A3341" s="26"/>
      <c r="B3341" s="26"/>
      <c r="C3341" s="37"/>
    </row>
    <row r="3342" spans="1:3" x14ac:dyDescent="0.25">
      <c r="A3342" s="26"/>
      <c r="B3342" s="26"/>
      <c r="C3342" s="37"/>
    </row>
    <row r="3343" spans="1:3" x14ac:dyDescent="0.25">
      <c r="A3343" s="26"/>
      <c r="B3343" s="26"/>
      <c r="C3343" s="37"/>
    </row>
    <row r="3344" spans="1:3" x14ac:dyDescent="0.25">
      <c r="A3344" s="26"/>
      <c r="B3344" s="26"/>
      <c r="C3344" s="37"/>
    </row>
    <row r="3345" spans="1:3" x14ac:dyDescent="0.25">
      <c r="A3345" s="26"/>
      <c r="B3345" s="26"/>
      <c r="C3345" s="37"/>
    </row>
    <row r="3346" spans="1:3" x14ac:dyDescent="0.25">
      <c r="A3346" s="26"/>
      <c r="B3346" s="26"/>
      <c r="C3346" s="37"/>
    </row>
    <row r="3347" spans="1:3" x14ac:dyDescent="0.25">
      <c r="A3347" s="26"/>
      <c r="B3347" s="26"/>
      <c r="C3347" s="37"/>
    </row>
    <row r="3348" spans="1:3" x14ac:dyDescent="0.25">
      <c r="A3348" s="26"/>
      <c r="B3348" s="26"/>
      <c r="C3348" s="37"/>
    </row>
    <row r="3349" spans="1:3" x14ac:dyDescent="0.25">
      <c r="A3349" s="26"/>
      <c r="B3349" s="26"/>
      <c r="C3349" s="37"/>
    </row>
    <row r="3350" spans="1:3" x14ac:dyDescent="0.25">
      <c r="A3350" s="26"/>
      <c r="B3350" s="26"/>
      <c r="C3350" s="37"/>
    </row>
    <row r="3351" spans="1:3" x14ac:dyDescent="0.25">
      <c r="A3351" s="26"/>
      <c r="B3351" s="26"/>
      <c r="C3351" s="37"/>
    </row>
    <row r="3352" spans="1:3" x14ac:dyDescent="0.25">
      <c r="A3352" s="26"/>
      <c r="B3352" s="26"/>
      <c r="C3352" s="37"/>
    </row>
    <row r="3353" spans="1:3" x14ac:dyDescent="0.25">
      <c r="A3353" s="26"/>
      <c r="B3353" s="26"/>
      <c r="C3353" s="37"/>
    </row>
    <row r="3354" spans="1:3" x14ac:dyDescent="0.25">
      <c r="A3354" s="26"/>
      <c r="B3354" s="26"/>
      <c r="C3354" s="37"/>
    </row>
    <row r="3355" spans="1:3" x14ac:dyDescent="0.25">
      <c r="A3355" s="26"/>
      <c r="B3355" s="26"/>
      <c r="C3355" s="37"/>
    </row>
    <row r="3356" spans="1:3" x14ac:dyDescent="0.25">
      <c r="A3356" s="26"/>
      <c r="B3356" s="26"/>
      <c r="C3356" s="37"/>
    </row>
    <row r="3357" spans="1:3" x14ac:dyDescent="0.25">
      <c r="A3357" s="26"/>
      <c r="B3357" s="26"/>
      <c r="C3357" s="37"/>
    </row>
    <row r="3358" spans="1:3" x14ac:dyDescent="0.25">
      <c r="A3358" s="26"/>
      <c r="B3358" s="26"/>
      <c r="C3358" s="37"/>
    </row>
    <row r="3359" spans="1:3" x14ac:dyDescent="0.25">
      <c r="A3359" s="26"/>
      <c r="B3359" s="26"/>
      <c r="C3359" s="37"/>
    </row>
    <row r="3360" spans="1:3" x14ac:dyDescent="0.25">
      <c r="A3360" s="26"/>
      <c r="B3360" s="26"/>
      <c r="C3360" s="37"/>
    </row>
    <row r="3361" spans="1:3" x14ac:dyDescent="0.25">
      <c r="A3361" s="26"/>
      <c r="B3361" s="26"/>
      <c r="C3361" s="37"/>
    </row>
    <row r="3362" spans="1:3" x14ac:dyDescent="0.25">
      <c r="A3362" s="26"/>
      <c r="B3362" s="26"/>
      <c r="C3362" s="37"/>
    </row>
    <row r="3363" spans="1:3" x14ac:dyDescent="0.25">
      <c r="A3363" s="26"/>
      <c r="B3363" s="26"/>
      <c r="C3363" s="37"/>
    </row>
    <row r="3364" spans="1:3" x14ac:dyDescent="0.25">
      <c r="A3364" s="26"/>
      <c r="B3364" s="26"/>
      <c r="C3364" s="37"/>
    </row>
    <row r="3365" spans="1:3" x14ac:dyDescent="0.25">
      <c r="A3365" s="26"/>
      <c r="B3365" s="26"/>
      <c r="C3365" s="37"/>
    </row>
    <row r="3366" spans="1:3" x14ac:dyDescent="0.25">
      <c r="A3366" s="26"/>
      <c r="B3366" s="26"/>
      <c r="C3366" s="37"/>
    </row>
    <row r="3367" spans="1:3" x14ac:dyDescent="0.25">
      <c r="A3367" s="26"/>
      <c r="B3367" s="26"/>
      <c r="C3367" s="37"/>
    </row>
    <row r="3368" spans="1:3" x14ac:dyDescent="0.25">
      <c r="A3368" s="26"/>
      <c r="B3368" s="26"/>
      <c r="C3368" s="37"/>
    </row>
    <row r="3369" spans="1:3" x14ac:dyDescent="0.25">
      <c r="A3369" s="26"/>
      <c r="B3369" s="26"/>
      <c r="C3369" s="37"/>
    </row>
    <row r="3370" spans="1:3" x14ac:dyDescent="0.25">
      <c r="A3370" s="26"/>
      <c r="B3370" s="26"/>
      <c r="C3370" s="37"/>
    </row>
    <row r="3371" spans="1:3" x14ac:dyDescent="0.25">
      <c r="A3371" s="26"/>
      <c r="B3371" s="26"/>
      <c r="C3371" s="37"/>
    </row>
    <row r="3372" spans="1:3" x14ac:dyDescent="0.25">
      <c r="A3372" s="26"/>
      <c r="B3372" s="26"/>
      <c r="C3372" s="37"/>
    </row>
    <row r="3373" spans="1:3" x14ac:dyDescent="0.25">
      <c r="A3373" s="26"/>
      <c r="B3373" s="26"/>
      <c r="C3373" s="37"/>
    </row>
    <row r="3374" spans="1:3" x14ac:dyDescent="0.25">
      <c r="A3374" s="26"/>
      <c r="B3374" s="26"/>
      <c r="C3374" s="37"/>
    </row>
    <row r="3375" spans="1:3" x14ac:dyDescent="0.25">
      <c r="A3375" s="26"/>
      <c r="B3375" s="26"/>
      <c r="C3375" s="37"/>
    </row>
    <row r="3376" spans="1:3" x14ac:dyDescent="0.25">
      <c r="A3376" s="26"/>
      <c r="B3376" s="26"/>
      <c r="C3376" s="37"/>
    </row>
    <row r="3377" spans="1:3" x14ac:dyDescent="0.25">
      <c r="A3377" s="26"/>
      <c r="B3377" s="26"/>
      <c r="C3377" s="37"/>
    </row>
    <row r="3378" spans="1:3" x14ac:dyDescent="0.25">
      <c r="A3378" s="26"/>
      <c r="B3378" s="26"/>
      <c r="C3378" s="37"/>
    </row>
    <row r="3379" spans="1:3" x14ac:dyDescent="0.25">
      <c r="A3379" s="26"/>
      <c r="B3379" s="26"/>
      <c r="C3379" s="37"/>
    </row>
    <row r="3380" spans="1:3" x14ac:dyDescent="0.25">
      <c r="A3380" s="26"/>
      <c r="B3380" s="26"/>
      <c r="C3380" s="37"/>
    </row>
    <row r="3381" spans="1:3" x14ac:dyDescent="0.25">
      <c r="A3381" s="26"/>
      <c r="B3381" s="26"/>
      <c r="C3381" s="37"/>
    </row>
    <row r="3382" spans="1:3" x14ac:dyDescent="0.25">
      <c r="A3382" s="26"/>
      <c r="B3382" s="26"/>
      <c r="C3382" s="37"/>
    </row>
    <row r="3383" spans="1:3" x14ac:dyDescent="0.25">
      <c r="A3383" s="26"/>
      <c r="B3383" s="26"/>
      <c r="C3383" s="37"/>
    </row>
    <row r="3384" spans="1:3" x14ac:dyDescent="0.25">
      <c r="A3384" s="26"/>
      <c r="B3384" s="26"/>
      <c r="C3384" s="37"/>
    </row>
    <row r="3385" spans="1:3" x14ac:dyDescent="0.25">
      <c r="A3385" s="26"/>
      <c r="B3385" s="26"/>
      <c r="C3385" s="37"/>
    </row>
    <row r="3386" spans="1:3" x14ac:dyDescent="0.25">
      <c r="A3386" s="26"/>
      <c r="B3386" s="26"/>
      <c r="C3386" s="37"/>
    </row>
    <row r="3387" spans="1:3" x14ac:dyDescent="0.25">
      <c r="A3387" s="26"/>
      <c r="B3387" s="26"/>
      <c r="C3387" s="37"/>
    </row>
    <row r="3388" spans="1:3" x14ac:dyDescent="0.25">
      <c r="A3388" s="26"/>
      <c r="B3388" s="26"/>
      <c r="C3388" s="37"/>
    </row>
    <row r="3389" spans="1:3" x14ac:dyDescent="0.25">
      <c r="A3389" s="26"/>
      <c r="B3389" s="26"/>
      <c r="C3389" s="37"/>
    </row>
    <row r="3390" spans="1:3" x14ac:dyDescent="0.25">
      <c r="A3390" s="26"/>
      <c r="B3390" s="26"/>
      <c r="C3390" s="37"/>
    </row>
    <row r="3391" spans="1:3" x14ac:dyDescent="0.25">
      <c r="A3391" s="26"/>
      <c r="B3391" s="26"/>
      <c r="C3391" s="37"/>
    </row>
    <row r="3392" spans="1:3" x14ac:dyDescent="0.25">
      <c r="A3392" s="26"/>
      <c r="B3392" s="26"/>
      <c r="C3392" s="37"/>
    </row>
    <row r="3393" spans="1:3" x14ac:dyDescent="0.25">
      <c r="A3393" s="26"/>
      <c r="B3393" s="26"/>
      <c r="C3393" s="37"/>
    </row>
    <row r="3394" spans="1:3" x14ac:dyDescent="0.25">
      <c r="A3394" s="26"/>
      <c r="B3394" s="26"/>
      <c r="C3394" s="37"/>
    </row>
    <row r="3395" spans="1:3" x14ac:dyDescent="0.25">
      <c r="A3395" s="26"/>
      <c r="B3395" s="26"/>
      <c r="C3395" s="37"/>
    </row>
    <row r="3396" spans="1:3" x14ac:dyDescent="0.25">
      <c r="A3396" s="26"/>
      <c r="B3396" s="26"/>
      <c r="C3396" s="37"/>
    </row>
    <row r="3397" spans="1:3" x14ac:dyDescent="0.25">
      <c r="A3397" s="26"/>
      <c r="B3397" s="26"/>
      <c r="C3397" s="37"/>
    </row>
    <row r="3398" spans="1:3" x14ac:dyDescent="0.25">
      <c r="A3398" s="26"/>
      <c r="B3398" s="26"/>
      <c r="C3398" s="37"/>
    </row>
    <row r="3399" spans="1:3" x14ac:dyDescent="0.25">
      <c r="A3399" s="26"/>
      <c r="B3399" s="26"/>
      <c r="C3399" s="37"/>
    </row>
    <row r="3400" spans="1:3" x14ac:dyDescent="0.25">
      <c r="A3400" s="26"/>
      <c r="B3400" s="26"/>
      <c r="C3400" s="37"/>
    </row>
    <row r="3401" spans="1:3" x14ac:dyDescent="0.25">
      <c r="A3401" s="26"/>
      <c r="B3401" s="26"/>
      <c r="C3401" s="37"/>
    </row>
    <row r="3402" spans="1:3" x14ac:dyDescent="0.25">
      <c r="A3402" s="26"/>
      <c r="B3402" s="26"/>
      <c r="C3402" s="37"/>
    </row>
    <row r="3403" spans="1:3" x14ac:dyDescent="0.25">
      <c r="A3403" s="26"/>
      <c r="B3403" s="26"/>
      <c r="C3403" s="37"/>
    </row>
    <row r="3404" spans="1:3" x14ac:dyDescent="0.25">
      <c r="A3404" s="26"/>
      <c r="B3404" s="26"/>
      <c r="C3404" s="37"/>
    </row>
    <row r="3405" spans="1:3" x14ac:dyDescent="0.25">
      <c r="A3405" s="26"/>
      <c r="B3405" s="26"/>
      <c r="C3405" s="37"/>
    </row>
    <row r="3406" spans="1:3" x14ac:dyDescent="0.25">
      <c r="A3406" s="26"/>
      <c r="B3406" s="26"/>
      <c r="C3406" s="37"/>
    </row>
    <row r="3407" spans="1:3" x14ac:dyDescent="0.25">
      <c r="A3407" s="26"/>
      <c r="B3407" s="26"/>
      <c r="C3407" s="37"/>
    </row>
    <row r="3408" spans="1:3" x14ac:dyDescent="0.25">
      <c r="A3408" s="26"/>
      <c r="B3408" s="26"/>
      <c r="C3408" s="37"/>
    </row>
    <row r="3409" spans="1:3" x14ac:dyDescent="0.25">
      <c r="A3409" s="26"/>
      <c r="B3409" s="26"/>
      <c r="C3409" s="37"/>
    </row>
    <row r="3410" spans="1:3" x14ac:dyDescent="0.25">
      <c r="A3410" s="26"/>
      <c r="B3410" s="26"/>
      <c r="C3410" s="37"/>
    </row>
    <row r="3411" spans="1:3" x14ac:dyDescent="0.25">
      <c r="A3411" s="26"/>
      <c r="B3411" s="26"/>
      <c r="C3411" s="37"/>
    </row>
    <row r="3412" spans="1:3" x14ac:dyDescent="0.25">
      <c r="A3412" s="26"/>
      <c r="B3412" s="26"/>
      <c r="C3412" s="37"/>
    </row>
    <row r="3413" spans="1:3" x14ac:dyDescent="0.25">
      <c r="A3413" s="26"/>
      <c r="B3413" s="26"/>
      <c r="C3413" s="37"/>
    </row>
    <row r="3414" spans="1:3" x14ac:dyDescent="0.25">
      <c r="A3414" s="26"/>
      <c r="B3414" s="26"/>
      <c r="C3414" s="37"/>
    </row>
    <row r="3415" spans="1:3" x14ac:dyDescent="0.25">
      <c r="A3415" s="26"/>
      <c r="B3415" s="26"/>
      <c r="C3415" s="37"/>
    </row>
    <row r="3416" spans="1:3" x14ac:dyDescent="0.25">
      <c r="A3416" s="26"/>
      <c r="B3416" s="26"/>
      <c r="C3416" s="37"/>
    </row>
    <row r="3417" spans="1:3" x14ac:dyDescent="0.25">
      <c r="A3417" s="26"/>
      <c r="B3417" s="26"/>
      <c r="C3417" s="37"/>
    </row>
    <row r="3418" spans="1:3" x14ac:dyDescent="0.25">
      <c r="A3418" s="26"/>
      <c r="B3418" s="26"/>
      <c r="C3418" s="37"/>
    </row>
    <row r="3419" spans="1:3" x14ac:dyDescent="0.25">
      <c r="A3419" s="26"/>
      <c r="B3419" s="26"/>
      <c r="C3419" s="37"/>
    </row>
    <row r="3420" spans="1:3" x14ac:dyDescent="0.25">
      <c r="A3420" s="26"/>
      <c r="B3420" s="26"/>
      <c r="C3420" s="37"/>
    </row>
    <row r="3421" spans="1:3" x14ac:dyDescent="0.25">
      <c r="A3421" s="26"/>
      <c r="B3421" s="26"/>
      <c r="C3421" s="37"/>
    </row>
    <row r="3422" spans="1:3" x14ac:dyDescent="0.25">
      <c r="A3422" s="26"/>
      <c r="B3422" s="26"/>
      <c r="C3422" s="37"/>
    </row>
    <row r="3423" spans="1:3" x14ac:dyDescent="0.25">
      <c r="A3423" s="26"/>
      <c r="B3423" s="26"/>
      <c r="C3423" s="37"/>
    </row>
    <row r="3424" spans="1:3" x14ac:dyDescent="0.25">
      <c r="A3424" s="26"/>
      <c r="B3424" s="26"/>
      <c r="C3424" s="37"/>
    </row>
    <row r="3425" spans="1:3" x14ac:dyDescent="0.25">
      <c r="A3425" s="26"/>
      <c r="B3425" s="26"/>
      <c r="C3425" s="37"/>
    </row>
    <row r="3426" spans="1:3" x14ac:dyDescent="0.25">
      <c r="A3426" s="26"/>
      <c r="B3426" s="26"/>
      <c r="C3426" s="37"/>
    </row>
    <row r="3427" spans="1:3" x14ac:dyDescent="0.25">
      <c r="A3427" s="26"/>
      <c r="B3427" s="26"/>
      <c r="C3427" s="37"/>
    </row>
    <row r="3428" spans="1:3" x14ac:dyDescent="0.25">
      <c r="A3428" s="26"/>
      <c r="B3428" s="26"/>
      <c r="C3428" s="37"/>
    </row>
    <row r="3429" spans="1:3" x14ac:dyDescent="0.25">
      <c r="A3429" s="26"/>
      <c r="B3429" s="26"/>
      <c r="C3429" s="37"/>
    </row>
    <row r="3430" spans="1:3" x14ac:dyDescent="0.25">
      <c r="A3430" s="26"/>
      <c r="B3430" s="26"/>
      <c r="C3430" s="37"/>
    </row>
    <row r="3431" spans="1:3" x14ac:dyDescent="0.25">
      <c r="A3431" s="26"/>
      <c r="B3431" s="26"/>
      <c r="C3431" s="37"/>
    </row>
    <row r="3432" spans="1:3" x14ac:dyDescent="0.25">
      <c r="A3432" s="26"/>
      <c r="B3432" s="26"/>
      <c r="C3432" s="37"/>
    </row>
    <row r="3433" spans="1:3" x14ac:dyDescent="0.25">
      <c r="A3433" s="26"/>
      <c r="B3433" s="26"/>
      <c r="C3433" s="37"/>
    </row>
    <row r="3434" spans="1:3" x14ac:dyDescent="0.25">
      <c r="A3434" s="26"/>
      <c r="B3434" s="26"/>
      <c r="C3434" s="37"/>
    </row>
    <row r="3435" spans="1:3" x14ac:dyDescent="0.25">
      <c r="A3435" s="26"/>
      <c r="B3435" s="26"/>
      <c r="C3435" s="37"/>
    </row>
    <row r="3436" spans="1:3" x14ac:dyDescent="0.25">
      <c r="A3436" s="26"/>
      <c r="B3436" s="26"/>
      <c r="C3436" s="37"/>
    </row>
    <row r="3437" spans="1:3" x14ac:dyDescent="0.25">
      <c r="A3437" s="26"/>
      <c r="B3437" s="26"/>
      <c r="C3437" s="37"/>
    </row>
    <row r="3438" spans="1:3" x14ac:dyDescent="0.25">
      <c r="A3438" s="26"/>
      <c r="B3438" s="26"/>
      <c r="C3438" s="37"/>
    </row>
    <row r="3439" spans="1:3" x14ac:dyDescent="0.25">
      <c r="A3439" s="26"/>
      <c r="B3439" s="26"/>
      <c r="C3439" s="37"/>
    </row>
    <row r="3440" spans="1:3" x14ac:dyDescent="0.25">
      <c r="A3440" s="26"/>
      <c r="B3440" s="26"/>
      <c r="C3440" s="37"/>
    </row>
    <row r="3441" spans="1:3" x14ac:dyDescent="0.25">
      <c r="A3441" s="26"/>
      <c r="B3441" s="26"/>
      <c r="C3441" s="37"/>
    </row>
    <row r="3442" spans="1:3" x14ac:dyDescent="0.25">
      <c r="A3442" s="26"/>
      <c r="B3442" s="26"/>
      <c r="C3442" s="37"/>
    </row>
    <row r="3443" spans="1:3" x14ac:dyDescent="0.25">
      <c r="A3443" s="26"/>
      <c r="B3443" s="26"/>
      <c r="C3443" s="37"/>
    </row>
    <row r="3444" spans="1:3" x14ac:dyDescent="0.25">
      <c r="A3444" s="26"/>
      <c r="B3444" s="26"/>
      <c r="C3444" s="37"/>
    </row>
    <row r="3445" spans="1:3" x14ac:dyDescent="0.25">
      <c r="A3445" s="26"/>
      <c r="B3445" s="26"/>
      <c r="C3445" s="37"/>
    </row>
    <row r="3446" spans="1:3" x14ac:dyDescent="0.25">
      <c r="A3446" s="26"/>
      <c r="B3446" s="26"/>
      <c r="C3446" s="37"/>
    </row>
    <row r="3447" spans="1:3" x14ac:dyDescent="0.25">
      <c r="A3447" s="26"/>
      <c r="B3447" s="26"/>
      <c r="C3447" s="37"/>
    </row>
    <row r="3448" spans="1:3" x14ac:dyDescent="0.25">
      <c r="A3448" s="26"/>
      <c r="B3448" s="26"/>
      <c r="C3448" s="37"/>
    </row>
    <row r="3449" spans="1:3" x14ac:dyDescent="0.25">
      <c r="A3449" s="26"/>
      <c r="B3449" s="26"/>
      <c r="C3449" s="37"/>
    </row>
    <row r="3450" spans="1:3" x14ac:dyDescent="0.25">
      <c r="A3450" s="26"/>
      <c r="B3450" s="26"/>
      <c r="C3450" s="37"/>
    </row>
    <row r="3451" spans="1:3" x14ac:dyDescent="0.25">
      <c r="A3451" s="26"/>
      <c r="B3451" s="26"/>
      <c r="C3451" s="37"/>
    </row>
    <row r="3452" spans="1:3" x14ac:dyDescent="0.25">
      <c r="A3452" s="26"/>
      <c r="B3452" s="26"/>
      <c r="C3452" s="37"/>
    </row>
    <row r="3453" spans="1:3" x14ac:dyDescent="0.25">
      <c r="A3453" s="26"/>
      <c r="B3453" s="26"/>
      <c r="C3453" s="37"/>
    </row>
    <row r="3454" spans="1:3" x14ac:dyDescent="0.25">
      <c r="A3454" s="26"/>
      <c r="B3454" s="26"/>
      <c r="C3454" s="37"/>
    </row>
    <row r="3455" spans="1:3" x14ac:dyDescent="0.25">
      <c r="A3455" s="26"/>
      <c r="B3455" s="26"/>
      <c r="C3455" s="37"/>
    </row>
    <row r="3456" spans="1:3" x14ac:dyDescent="0.25">
      <c r="A3456" s="26"/>
      <c r="B3456" s="26"/>
      <c r="C3456" s="37"/>
    </row>
    <row r="3457" spans="1:3" x14ac:dyDescent="0.25">
      <c r="A3457" s="26"/>
      <c r="B3457" s="26"/>
      <c r="C3457" s="37"/>
    </row>
    <row r="3458" spans="1:3" x14ac:dyDescent="0.25">
      <c r="A3458" s="26"/>
      <c r="B3458" s="26"/>
      <c r="C3458" s="37"/>
    </row>
    <row r="3459" spans="1:3" x14ac:dyDescent="0.25">
      <c r="A3459" s="26"/>
      <c r="B3459" s="26"/>
      <c r="C3459" s="37"/>
    </row>
    <row r="3460" spans="1:3" x14ac:dyDescent="0.25">
      <c r="A3460" s="26"/>
      <c r="B3460" s="26"/>
      <c r="C3460" s="37"/>
    </row>
    <row r="3461" spans="1:3" x14ac:dyDescent="0.25">
      <c r="A3461" s="26"/>
      <c r="B3461" s="26"/>
      <c r="C3461" s="37"/>
    </row>
    <row r="3462" spans="1:3" x14ac:dyDescent="0.25">
      <c r="A3462" s="26"/>
      <c r="B3462" s="26"/>
      <c r="C3462" s="37"/>
    </row>
    <row r="3463" spans="1:3" x14ac:dyDescent="0.25">
      <c r="A3463" s="26"/>
      <c r="B3463" s="26"/>
      <c r="C3463" s="37"/>
    </row>
    <row r="3464" spans="1:3" x14ac:dyDescent="0.25">
      <c r="A3464" s="26"/>
      <c r="B3464" s="26"/>
      <c r="C3464" s="37"/>
    </row>
    <row r="3465" spans="1:3" x14ac:dyDescent="0.25">
      <c r="A3465" s="26"/>
      <c r="B3465" s="26"/>
      <c r="C3465" s="37"/>
    </row>
    <row r="3466" spans="1:3" x14ac:dyDescent="0.25">
      <c r="A3466" s="26"/>
      <c r="B3466" s="26"/>
      <c r="C3466" s="37"/>
    </row>
    <row r="3467" spans="1:3" x14ac:dyDescent="0.25">
      <c r="A3467" s="26"/>
      <c r="B3467" s="26"/>
      <c r="C3467" s="37"/>
    </row>
    <row r="3468" spans="1:3" x14ac:dyDescent="0.25">
      <c r="A3468" s="26"/>
      <c r="B3468" s="26"/>
      <c r="C3468" s="37"/>
    </row>
    <row r="3469" spans="1:3" x14ac:dyDescent="0.25">
      <c r="A3469" s="26"/>
      <c r="B3469" s="26"/>
      <c r="C3469" s="37"/>
    </row>
    <row r="3470" spans="1:3" x14ac:dyDescent="0.25">
      <c r="A3470" s="26"/>
      <c r="B3470" s="26"/>
      <c r="C3470" s="37"/>
    </row>
    <row r="3471" spans="1:3" x14ac:dyDescent="0.25">
      <c r="A3471" s="26"/>
      <c r="B3471" s="26"/>
      <c r="C3471" s="37"/>
    </row>
    <row r="3472" spans="1:3" x14ac:dyDescent="0.25">
      <c r="A3472" s="26"/>
      <c r="B3472" s="26"/>
      <c r="C3472" s="37"/>
    </row>
    <row r="3473" spans="1:3" x14ac:dyDescent="0.25">
      <c r="A3473" s="26"/>
      <c r="B3473" s="26"/>
      <c r="C3473" s="37"/>
    </row>
    <row r="3474" spans="1:3" x14ac:dyDescent="0.25">
      <c r="A3474" s="26"/>
      <c r="B3474" s="26"/>
      <c r="C3474" s="37"/>
    </row>
    <row r="3475" spans="1:3" x14ac:dyDescent="0.25">
      <c r="A3475" s="26"/>
      <c r="B3475" s="26"/>
      <c r="C3475" s="37"/>
    </row>
    <row r="3476" spans="1:3" x14ac:dyDescent="0.25">
      <c r="A3476" s="26"/>
      <c r="B3476" s="26"/>
      <c r="C3476" s="37"/>
    </row>
    <row r="3477" spans="1:3" x14ac:dyDescent="0.25">
      <c r="A3477" s="26"/>
      <c r="B3477" s="26"/>
      <c r="C3477" s="37"/>
    </row>
    <row r="3478" spans="1:3" x14ac:dyDescent="0.25">
      <c r="A3478" s="26"/>
      <c r="B3478" s="26"/>
      <c r="C3478" s="37"/>
    </row>
    <row r="3479" spans="1:3" x14ac:dyDescent="0.25">
      <c r="A3479" s="26"/>
      <c r="B3479" s="26"/>
      <c r="C3479" s="37"/>
    </row>
    <row r="3480" spans="1:3" x14ac:dyDescent="0.25">
      <c r="A3480" s="26"/>
      <c r="B3480" s="26"/>
      <c r="C3480" s="37"/>
    </row>
    <row r="3481" spans="1:3" x14ac:dyDescent="0.25">
      <c r="A3481" s="26"/>
      <c r="B3481" s="26"/>
      <c r="C3481" s="37"/>
    </row>
    <row r="3482" spans="1:3" x14ac:dyDescent="0.25">
      <c r="A3482" s="26"/>
      <c r="B3482" s="26"/>
      <c r="C3482" s="37"/>
    </row>
    <row r="3483" spans="1:3" x14ac:dyDescent="0.25">
      <c r="A3483" s="26"/>
      <c r="B3483" s="26"/>
      <c r="C3483" s="37"/>
    </row>
    <row r="3484" spans="1:3" x14ac:dyDescent="0.25">
      <c r="A3484" s="26"/>
      <c r="B3484" s="26"/>
      <c r="C3484" s="37"/>
    </row>
    <row r="3485" spans="1:3" x14ac:dyDescent="0.25">
      <c r="A3485" s="26"/>
      <c r="B3485" s="26"/>
      <c r="C3485" s="37"/>
    </row>
    <row r="3486" spans="1:3" x14ac:dyDescent="0.25">
      <c r="A3486" s="26"/>
      <c r="B3486" s="26"/>
      <c r="C3486" s="37"/>
    </row>
    <row r="3487" spans="1:3" x14ac:dyDescent="0.25">
      <c r="A3487" s="26"/>
      <c r="B3487" s="26"/>
      <c r="C3487" s="37"/>
    </row>
    <row r="3488" spans="1:3" x14ac:dyDescent="0.25">
      <c r="A3488" s="26"/>
      <c r="B3488" s="26"/>
      <c r="C3488" s="37"/>
    </row>
    <row r="3489" spans="1:3" x14ac:dyDescent="0.25">
      <c r="A3489" s="26"/>
      <c r="B3489" s="26"/>
      <c r="C3489" s="37"/>
    </row>
    <row r="3490" spans="1:3" x14ac:dyDescent="0.25">
      <c r="A3490" s="26"/>
      <c r="B3490" s="26"/>
      <c r="C3490" s="37"/>
    </row>
    <row r="3491" spans="1:3" x14ac:dyDescent="0.25">
      <c r="A3491" s="26"/>
      <c r="B3491" s="26"/>
      <c r="C3491" s="37"/>
    </row>
    <row r="3492" spans="1:3" x14ac:dyDescent="0.25">
      <c r="A3492" s="26"/>
      <c r="B3492" s="26"/>
      <c r="C3492" s="37"/>
    </row>
    <row r="3493" spans="1:3" x14ac:dyDescent="0.25">
      <c r="A3493" s="26"/>
      <c r="B3493" s="26"/>
      <c r="C3493" s="37"/>
    </row>
    <row r="3494" spans="1:3" x14ac:dyDescent="0.25">
      <c r="A3494" s="26"/>
      <c r="B3494" s="26"/>
      <c r="C3494" s="37"/>
    </row>
    <row r="3495" spans="1:3" x14ac:dyDescent="0.25">
      <c r="A3495" s="26"/>
      <c r="B3495" s="26"/>
      <c r="C3495" s="37"/>
    </row>
    <row r="3496" spans="1:3" x14ac:dyDescent="0.25">
      <c r="A3496" s="26"/>
      <c r="B3496" s="26"/>
      <c r="C3496" s="37"/>
    </row>
    <row r="3497" spans="1:3" x14ac:dyDescent="0.25">
      <c r="A3497" s="26"/>
      <c r="B3497" s="26"/>
      <c r="C3497" s="37"/>
    </row>
    <row r="3498" spans="1:3" x14ac:dyDescent="0.25">
      <c r="A3498" s="26"/>
      <c r="B3498" s="26"/>
      <c r="C3498" s="37"/>
    </row>
    <row r="3499" spans="1:3" x14ac:dyDescent="0.25">
      <c r="A3499" s="26"/>
      <c r="B3499" s="26"/>
      <c r="C3499" s="37"/>
    </row>
    <row r="3500" spans="1:3" x14ac:dyDescent="0.25">
      <c r="A3500" s="26"/>
      <c r="B3500" s="26"/>
      <c r="C3500" s="37"/>
    </row>
    <row r="3501" spans="1:3" x14ac:dyDescent="0.25">
      <c r="A3501" s="26"/>
      <c r="B3501" s="26"/>
      <c r="C3501" s="37"/>
    </row>
    <row r="3502" spans="1:3" x14ac:dyDescent="0.25">
      <c r="A3502" s="26"/>
      <c r="B3502" s="26"/>
      <c r="C3502" s="37"/>
    </row>
    <row r="3503" spans="1:3" x14ac:dyDescent="0.25">
      <c r="A3503" s="26"/>
      <c r="B3503" s="26"/>
      <c r="C3503" s="37"/>
    </row>
    <row r="3504" spans="1:3" x14ac:dyDescent="0.25">
      <c r="A3504" s="26"/>
      <c r="B3504" s="26"/>
      <c r="C3504" s="37"/>
    </row>
    <row r="3505" spans="1:3" x14ac:dyDescent="0.25">
      <c r="A3505" s="26"/>
      <c r="B3505" s="26"/>
      <c r="C3505" s="37"/>
    </row>
    <row r="3506" spans="1:3" x14ac:dyDescent="0.25">
      <c r="A3506" s="26"/>
      <c r="B3506" s="26"/>
      <c r="C3506" s="37"/>
    </row>
    <row r="3507" spans="1:3" x14ac:dyDescent="0.25">
      <c r="A3507" s="26"/>
      <c r="B3507" s="26"/>
      <c r="C3507" s="37"/>
    </row>
    <row r="3508" spans="1:3" x14ac:dyDescent="0.25">
      <c r="A3508" s="26"/>
      <c r="B3508" s="26"/>
      <c r="C3508" s="37"/>
    </row>
    <row r="3509" spans="1:3" x14ac:dyDescent="0.25">
      <c r="A3509" s="26"/>
      <c r="B3509" s="26"/>
      <c r="C3509" s="37"/>
    </row>
    <row r="3510" spans="1:3" x14ac:dyDescent="0.25">
      <c r="A3510" s="26"/>
      <c r="B3510" s="26"/>
      <c r="C3510" s="37"/>
    </row>
    <row r="3511" spans="1:3" x14ac:dyDescent="0.25">
      <c r="A3511" s="26"/>
      <c r="B3511" s="26"/>
      <c r="C3511" s="37"/>
    </row>
    <row r="3512" spans="1:3" x14ac:dyDescent="0.25">
      <c r="A3512" s="26"/>
      <c r="B3512" s="26"/>
      <c r="C3512" s="37"/>
    </row>
    <row r="3513" spans="1:3" x14ac:dyDescent="0.25">
      <c r="A3513" s="26"/>
      <c r="B3513" s="26"/>
      <c r="C3513" s="37"/>
    </row>
    <row r="3514" spans="1:3" x14ac:dyDescent="0.25">
      <c r="A3514" s="26"/>
      <c r="B3514" s="26"/>
      <c r="C3514" s="37"/>
    </row>
    <row r="3515" spans="1:3" x14ac:dyDescent="0.25">
      <c r="A3515" s="26"/>
      <c r="B3515" s="26"/>
      <c r="C3515" s="37"/>
    </row>
    <row r="3516" spans="1:3" x14ac:dyDescent="0.25">
      <c r="A3516" s="26"/>
      <c r="B3516" s="26"/>
      <c r="C3516" s="37"/>
    </row>
    <row r="3517" spans="1:3" x14ac:dyDescent="0.25">
      <c r="A3517" s="26"/>
      <c r="B3517" s="26"/>
      <c r="C3517" s="37"/>
    </row>
    <row r="3518" spans="1:3" x14ac:dyDescent="0.25">
      <c r="A3518" s="26"/>
      <c r="B3518" s="26"/>
      <c r="C3518" s="37"/>
    </row>
    <row r="3519" spans="1:3" x14ac:dyDescent="0.25">
      <c r="A3519" s="26"/>
      <c r="B3519" s="26"/>
      <c r="C3519" s="37"/>
    </row>
    <row r="3520" spans="1:3" x14ac:dyDescent="0.25">
      <c r="A3520" s="26"/>
      <c r="B3520" s="26"/>
      <c r="C3520" s="37"/>
    </row>
    <row r="3521" spans="1:3" x14ac:dyDescent="0.25">
      <c r="A3521" s="26"/>
      <c r="B3521" s="26"/>
      <c r="C3521" s="37"/>
    </row>
    <row r="3522" spans="1:3" x14ac:dyDescent="0.25">
      <c r="A3522" s="26"/>
      <c r="B3522" s="26"/>
      <c r="C3522" s="37"/>
    </row>
    <row r="3523" spans="1:3" x14ac:dyDescent="0.25">
      <c r="A3523" s="26"/>
      <c r="B3523" s="26"/>
      <c r="C3523" s="37"/>
    </row>
    <row r="3524" spans="1:3" x14ac:dyDescent="0.25">
      <c r="A3524" s="26"/>
      <c r="B3524" s="26"/>
      <c r="C3524" s="37"/>
    </row>
    <row r="3525" spans="1:3" x14ac:dyDescent="0.25">
      <c r="A3525" s="26"/>
      <c r="B3525" s="26"/>
      <c r="C3525" s="37"/>
    </row>
    <row r="3526" spans="1:3" x14ac:dyDescent="0.25">
      <c r="A3526" s="26"/>
      <c r="B3526" s="26"/>
      <c r="C3526" s="37"/>
    </row>
    <row r="3527" spans="1:3" x14ac:dyDescent="0.25">
      <c r="A3527" s="26"/>
      <c r="B3527" s="26"/>
      <c r="C3527" s="37"/>
    </row>
    <row r="3528" spans="1:3" x14ac:dyDescent="0.25">
      <c r="A3528" s="26"/>
      <c r="B3528" s="26"/>
      <c r="C3528" s="37"/>
    </row>
    <row r="3529" spans="1:3" x14ac:dyDescent="0.25">
      <c r="A3529" s="26"/>
      <c r="B3529" s="26"/>
      <c r="C3529" s="37"/>
    </row>
    <row r="3530" spans="1:3" x14ac:dyDescent="0.25">
      <c r="A3530" s="26"/>
      <c r="B3530" s="26"/>
      <c r="C3530" s="37"/>
    </row>
    <row r="3531" spans="1:3" x14ac:dyDescent="0.25">
      <c r="A3531" s="26"/>
      <c r="B3531" s="26"/>
      <c r="C3531" s="37"/>
    </row>
    <row r="3532" spans="1:3" x14ac:dyDescent="0.25">
      <c r="A3532" s="26"/>
      <c r="B3532" s="26"/>
      <c r="C3532" s="37"/>
    </row>
    <row r="3533" spans="1:3" x14ac:dyDescent="0.25">
      <c r="A3533" s="26"/>
      <c r="B3533" s="26"/>
      <c r="C3533" s="37"/>
    </row>
    <row r="3534" spans="1:3" x14ac:dyDescent="0.25">
      <c r="A3534" s="26"/>
      <c r="B3534" s="26"/>
      <c r="C3534" s="37"/>
    </row>
    <row r="3535" spans="1:3" x14ac:dyDescent="0.25">
      <c r="A3535" s="26"/>
      <c r="B3535" s="26"/>
      <c r="C3535" s="37"/>
    </row>
    <row r="3536" spans="1:3" x14ac:dyDescent="0.25">
      <c r="A3536" s="26"/>
      <c r="B3536" s="26"/>
      <c r="C3536" s="37"/>
    </row>
    <row r="3537" spans="1:3" x14ac:dyDescent="0.25">
      <c r="A3537" s="26"/>
      <c r="B3537" s="26"/>
      <c r="C3537" s="37"/>
    </row>
    <row r="3538" spans="1:3" x14ac:dyDescent="0.25">
      <c r="A3538" s="26"/>
      <c r="B3538" s="26"/>
      <c r="C3538" s="37"/>
    </row>
    <row r="3539" spans="1:3" x14ac:dyDescent="0.25">
      <c r="A3539" s="26"/>
      <c r="B3539" s="26"/>
      <c r="C3539" s="37"/>
    </row>
    <row r="3540" spans="1:3" x14ac:dyDescent="0.25">
      <c r="A3540" s="26"/>
      <c r="B3540" s="26"/>
      <c r="C3540" s="37"/>
    </row>
    <row r="3541" spans="1:3" x14ac:dyDescent="0.25">
      <c r="A3541" s="26"/>
      <c r="B3541" s="26"/>
      <c r="C3541" s="37"/>
    </row>
    <row r="3542" spans="1:3" x14ac:dyDescent="0.25">
      <c r="A3542" s="26"/>
      <c r="B3542" s="26"/>
      <c r="C3542" s="37"/>
    </row>
    <row r="3543" spans="1:3" x14ac:dyDescent="0.25">
      <c r="A3543" s="26"/>
      <c r="B3543" s="26"/>
      <c r="C3543" s="37"/>
    </row>
    <row r="3544" spans="1:3" x14ac:dyDescent="0.25">
      <c r="A3544" s="26"/>
      <c r="B3544" s="26"/>
      <c r="C3544" s="37"/>
    </row>
    <row r="3545" spans="1:3" x14ac:dyDescent="0.25">
      <c r="A3545" s="26"/>
      <c r="B3545" s="26"/>
      <c r="C3545" s="37"/>
    </row>
    <row r="3546" spans="1:3" x14ac:dyDescent="0.25">
      <c r="A3546" s="26"/>
      <c r="B3546" s="26"/>
      <c r="C3546" s="37"/>
    </row>
    <row r="3547" spans="1:3" x14ac:dyDescent="0.25">
      <c r="A3547" s="26"/>
      <c r="B3547" s="26"/>
      <c r="C3547" s="37"/>
    </row>
    <row r="3548" spans="1:3" x14ac:dyDescent="0.25">
      <c r="A3548" s="26"/>
      <c r="B3548" s="26"/>
      <c r="C3548" s="37"/>
    </row>
    <row r="3549" spans="1:3" x14ac:dyDescent="0.25">
      <c r="A3549" s="26"/>
      <c r="B3549" s="26"/>
      <c r="C3549" s="37"/>
    </row>
    <row r="3550" spans="1:3" x14ac:dyDescent="0.25">
      <c r="A3550" s="26"/>
      <c r="B3550" s="26"/>
      <c r="C3550" s="37"/>
    </row>
    <row r="3551" spans="1:3" x14ac:dyDescent="0.25">
      <c r="A3551" s="26"/>
      <c r="B3551" s="26"/>
      <c r="C3551" s="37"/>
    </row>
    <row r="3552" spans="1:3" x14ac:dyDescent="0.25">
      <c r="A3552" s="26"/>
      <c r="B3552" s="26"/>
      <c r="C3552" s="37"/>
    </row>
    <row r="3553" spans="1:3" x14ac:dyDescent="0.25">
      <c r="A3553" s="26"/>
      <c r="B3553" s="26"/>
      <c r="C3553" s="37"/>
    </row>
    <row r="3554" spans="1:3" x14ac:dyDescent="0.25">
      <c r="A3554" s="26"/>
      <c r="B3554" s="26"/>
      <c r="C3554" s="37"/>
    </row>
    <row r="3555" spans="1:3" x14ac:dyDescent="0.25">
      <c r="A3555" s="26"/>
      <c r="B3555" s="26"/>
      <c r="C3555" s="37"/>
    </row>
    <row r="3556" spans="1:3" x14ac:dyDescent="0.25">
      <c r="A3556" s="26"/>
      <c r="B3556" s="26"/>
      <c r="C3556" s="37"/>
    </row>
    <row r="3557" spans="1:3" x14ac:dyDescent="0.25">
      <c r="A3557" s="26"/>
      <c r="B3557" s="26"/>
      <c r="C3557" s="37"/>
    </row>
    <row r="3558" spans="1:3" x14ac:dyDescent="0.25">
      <c r="A3558" s="26"/>
      <c r="B3558" s="26"/>
      <c r="C3558" s="37"/>
    </row>
    <row r="3559" spans="1:3" x14ac:dyDescent="0.25">
      <c r="A3559" s="26"/>
      <c r="B3559" s="26"/>
      <c r="C3559" s="37"/>
    </row>
    <row r="3560" spans="1:3" x14ac:dyDescent="0.25">
      <c r="A3560" s="26"/>
      <c r="B3560" s="26"/>
      <c r="C3560" s="37"/>
    </row>
    <row r="3561" spans="1:3" x14ac:dyDescent="0.25">
      <c r="A3561" s="26"/>
      <c r="B3561" s="26"/>
      <c r="C3561" s="37"/>
    </row>
    <row r="3562" spans="1:3" x14ac:dyDescent="0.25">
      <c r="A3562" s="26"/>
      <c r="B3562" s="26"/>
      <c r="C3562" s="37"/>
    </row>
    <row r="3563" spans="1:3" x14ac:dyDescent="0.25">
      <c r="A3563" s="26"/>
      <c r="B3563" s="26"/>
      <c r="C3563" s="37"/>
    </row>
    <row r="3564" spans="1:3" x14ac:dyDescent="0.25">
      <c r="A3564" s="26"/>
      <c r="B3564" s="26"/>
      <c r="C3564" s="37"/>
    </row>
    <row r="3565" spans="1:3" x14ac:dyDescent="0.25">
      <c r="A3565" s="26"/>
      <c r="B3565" s="26"/>
      <c r="C3565" s="37"/>
    </row>
    <row r="3566" spans="1:3" x14ac:dyDescent="0.25">
      <c r="A3566" s="26"/>
      <c r="B3566" s="26"/>
      <c r="C3566" s="37"/>
    </row>
    <row r="3567" spans="1:3" x14ac:dyDescent="0.25">
      <c r="A3567" s="26"/>
      <c r="B3567" s="26"/>
      <c r="C3567" s="37"/>
    </row>
    <row r="3568" spans="1:3" x14ac:dyDescent="0.25">
      <c r="A3568" s="26"/>
      <c r="B3568" s="26"/>
      <c r="C3568" s="37"/>
    </row>
    <row r="3569" spans="1:3" x14ac:dyDescent="0.25">
      <c r="A3569" s="26"/>
      <c r="B3569" s="26"/>
      <c r="C3569" s="37"/>
    </row>
    <row r="3570" spans="1:3" x14ac:dyDescent="0.25">
      <c r="A3570" s="26"/>
      <c r="B3570" s="26"/>
      <c r="C3570" s="37"/>
    </row>
    <row r="3571" spans="1:3" x14ac:dyDescent="0.25">
      <c r="A3571" s="26"/>
      <c r="B3571" s="26"/>
      <c r="C3571" s="37"/>
    </row>
    <row r="3572" spans="1:3" x14ac:dyDescent="0.25">
      <c r="A3572" s="26"/>
      <c r="B3572" s="26"/>
      <c r="C3572" s="37"/>
    </row>
    <row r="3573" spans="1:3" x14ac:dyDescent="0.25">
      <c r="A3573" s="26"/>
      <c r="B3573" s="26"/>
      <c r="C3573" s="37"/>
    </row>
    <row r="3574" spans="1:3" x14ac:dyDescent="0.25">
      <c r="A3574" s="26"/>
      <c r="B3574" s="26"/>
      <c r="C3574" s="37"/>
    </row>
    <row r="3575" spans="1:3" x14ac:dyDescent="0.25">
      <c r="A3575" s="26"/>
      <c r="B3575" s="26"/>
      <c r="C3575" s="37"/>
    </row>
    <row r="3576" spans="1:3" x14ac:dyDescent="0.25">
      <c r="A3576" s="26"/>
      <c r="B3576" s="26"/>
      <c r="C3576" s="37"/>
    </row>
    <row r="3577" spans="1:3" x14ac:dyDescent="0.25">
      <c r="A3577" s="26"/>
      <c r="B3577" s="26"/>
      <c r="C3577" s="37"/>
    </row>
    <row r="3578" spans="1:3" x14ac:dyDescent="0.25">
      <c r="A3578" s="26"/>
      <c r="B3578" s="26"/>
      <c r="C3578" s="37"/>
    </row>
    <row r="3579" spans="1:3" x14ac:dyDescent="0.25">
      <c r="A3579" s="26"/>
      <c r="B3579" s="26"/>
      <c r="C3579" s="37"/>
    </row>
    <row r="3580" spans="1:3" x14ac:dyDescent="0.25">
      <c r="A3580" s="26"/>
      <c r="B3580" s="26"/>
      <c r="C3580" s="37"/>
    </row>
    <row r="3581" spans="1:3" x14ac:dyDescent="0.25">
      <c r="A3581" s="26"/>
      <c r="B3581" s="26"/>
      <c r="C3581" s="37"/>
    </row>
    <row r="3582" spans="1:3" x14ac:dyDescent="0.25">
      <c r="A3582" s="26"/>
      <c r="B3582" s="26"/>
      <c r="C3582" s="37"/>
    </row>
    <row r="3583" spans="1:3" x14ac:dyDescent="0.25">
      <c r="A3583" s="26"/>
      <c r="B3583" s="26"/>
      <c r="C3583" s="37"/>
    </row>
    <row r="3584" spans="1:3" x14ac:dyDescent="0.25">
      <c r="A3584" s="26"/>
      <c r="B3584" s="26"/>
      <c r="C3584" s="37"/>
    </row>
    <row r="3585" spans="1:3" x14ac:dyDescent="0.25">
      <c r="A3585" s="26"/>
      <c r="B3585" s="26"/>
      <c r="C3585" s="37"/>
    </row>
    <row r="3586" spans="1:3" x14ac:dyDescent="0.25">
      <c r="A3586" s="26"/>
      <c r="B3586" s="26"/>
      <c r="C3586" s="37"/>
    </row>
    <row r="3587" spans="1:3" x14ac:dyDescent="0.25">
      <c r="A3587" s="26"/>
      <c r="B3587" s="26"/>
      <c r="C3587" s="37"/>
    </row>
    <row r="3588" spans="1:3" x14ac:dyDescent="0.25">
      <c r="A3588" s="26"/>
      <c r="B3588" s="26"/>
      <c r="C3588" s="37"/>
    </row>
    <row r="3589" spans="1:3" x14ac:dyDescent="0.25">
      <c r="A3589" s="26"/>
      <c r="B3589" s="26"/>
      <c r="C3589" s="37"/>
    </row>
    <row r="3590" spans="1:3" x14ac:dyDescent="0.25">
      <c r="A3590" s="26"/>
      <c r="B3590" s="26"/>
      <c r="C3590" s="37"/>
    </row>
    <row r="3591" spans="1:3" x14ac:dyDescent="0.25">
      <c r="A3591" s="26"/>
      <c r="B3591" s="26"/>
      <c r="C3591" s="37"/>
    </row>
    <row r="3592" spans="1:3" x14ac:dyDescent="0.25">
      <c r="A3592" s="26"/>
      <c r="B3592" s="26"/>
      <c r="C3592" s="37"/>
    </row>
    <row r="3593" spans="1:3" x14ac:dyDescent="0.25">
      <c r="A3593" s="26"/>
      <c r="B3593" s="26"/>
      <c r="C3593" s="37"/>
    </row>
    <row r="3594" spans="1:3" x14ac:dyDescent="0.25">
      <c r="A3594" s="26"/>
      <c r="B3594" s="26"/>
      <c r="C3594" s="37"/>
    </row>
    <row r="3595" spans="1:3" x14ac:dyDescent="0.25">
      <c r="A3595" s="26"/>
      <c r="B3595" s="26"/>
      <c r="C3595" s="37"/>
    </row>
    <row r="3596" spans="1:3" x14ac:dyDescent="0.25">
      <c r="A3596" s="26"/>
      <c r="B3596" s="26"/>
      <c r="C3596" s="37"/>
    </row>
    <row r="3597" spans="1:3" x14ac:dyDescent="0.25">
      <c r="A3597" s="26"/>
      <c r="B3597" s="26"/>
      <c r="C3597" s="37"/>
    </row>
    <row r="3598" spans="1:3" x14ac:dyDescent="0.25">
      <c r="A3598" s="26"/>
      <c r="B3598" s="26"/>
      <c r="C3598" s="37"/>
    </row>
    <row r="3599" spans="1:3" x14ac:dyDescent="0.25">
      <c r="A3599" s="26"/>
      <c r="B3599" s="26"/>
      <c r="C3599" s="37"/>
    </row>
    <row r="3600" spans="1:3" x14ac:dyDescent="0.25">
      <c r="A3600" s="26"/>
      <c r="B3600" s="26"/>
      <c r="C3600" s="37"/>
    </row>
    <row r="3601" spans="1:3" x14ac:dyDescent="0.25">
      <c r="A3601" s="26"/>
      <c r="B3601" s="26"/>
      <c r="C3601" s="37"/>
    </row>
    <row r="3602" spans="1:3" x14ac:dyDescent="0.25">
      <c r="A3602" s="26"/>
      <c r="B3602" s="26"/>
      <c r="C3602" s="37"/>
    </row>
    <row r="3603" spans="1:3" x14ac:dyDescent="0.25">
      <c r="A3603" s="26"/>
      <c r="B3603" s="26"/>
      <c r="C3603" s="37"/>
    </row>
    <row r="3604" spans="1:3" x14ac:dyDescent="0.25">
      <c r="A3604" s="26"/>
      <c r="B3604" s="26"/>
      <c r="C3604" s="37"/>
    </row>
    <row r="3605" spans="1:3" x14ac:dyDescent="0.25">
      <c r="A3605" s="26"/>
      <c r="B3605" s="26"/>
      <c r="C3605" s="37"/>
    </row>
    <row r="3606" spans="1:3" x14ac:dyDescent="0.25">
      <c r="A3606" s="26"/>
      <c r="B3606" s="26"/>
      <c r="C3606" s="37"/>
    </row>
    <row r="3607" spans="1:3" x14ac:dyDescent="0.25">
      <c r="A3607" s="26"/>
      <c r="B3607" s="26"/>
      <c r="C3607" s="37"/>
    </row>
    <row r="3608" spans="1:3" x14ac:dyDescent="0.25">
      <c r="A3608" s="26"/>
      <c r="B3608" s="26"/>
      <c r="C3608" s="37"/>
    </row>
    <row r="3609" spans="1:3" x14ac:dyDescent="0.25">
      <c r="A3609" s="26"/>
      <c r="B3609" s="26"/>
      <c r="C3609" s="37"/>
    </row>
    <row r="3610" spans="1:3" x14ac:dyDescent="0.25">
      <c r="A3610" s="26"/>
      <c r="B3610" s="26"/>
      <c r="C3610" s="37"/>
    </row>
    <row r="3611" spans="1:3" x14ac:dyDescent="0.25">
      <c r="A3611" s="26"/>
      <c r="B3611" s="26"/>
      <c r="C3611" s="37"/>
    </row>
    <row r="3612" spans="1:3" x14ac:dyDescent="0.25">
      <c r="A3612" s="26"/>
      <c r="B3612" s="26"/>
      <c r="C3612" s="37"/>
    </row>
    <row r="3613" spans="1:3" x14ac:dyDescent="0.25">
      <c r="A3613" s="26"/>
      <c r="B3613" s="26"/>
      <c r="C3613" s="37"/>
    </row>
    <row r="3614" spans="1:3" x14ac:dyDescent="0.25">
      <c r="A3614" s="26"/>
      <c r="B3614" s="26"/>
      <c r="C3614" s="37"/>
    </row>
    <row r="3615" spans="1:3" x14ac:dyDescent="0.25">
      <c r="A3615" s="26"/>
      <c r="B3615" s="26"/>
      <c r="C3615" s="37"/>
    </row>
    <row r="3616" spans="1:3" x14ac:dyDescent="0.25">
      <c r="A3616" s="26"/>
      <c r="B3616" s="26"/>
      <c r="C3616" s="37"/>
    </row>
    <row r="3617" spans="1:3" x14ac:dyDescent="0.25">
      <c r="A3617" s="26"/>
      <c r="B3617" s="26"/>
      <c r="C3617" s="37"/>
    </row>
    <row r="3618" spans="1:3" x14ac:dyDescent="0.25">
      <c r="A3618" s="26"/>
      <c r="B3618" s="26"/>
      <c r="C3618" s="37"/>
    </row>
    <row r="3619" spans="1:3" x14ac:dyDescent="0.25">
      <c r="A3619" s="26"/>
      <c r="B3619" s="26"/>
      <c r="C3619" s="37"/>
    </row>
    <row r="3620" spans="1:3" x14ac:dyDescent="0.25">
      <c r="A3620" s="26"/>
      <c r="B3620" s="26"/>
      <c r="C3620" s="37"/>
    </row>
    <row r="3621" spans="1:3" x14ac:dyDescent="0.25">
      <c r="A3621" s="26"/>
      <c r="B3621" s="26"/>
      <c r="C3621" s="37"/>
    </row>
    <row r="3622" spans="1:3" x14ac:dyDescent="0.25">
      <c r="A3622" s="26"/>
      <c r="B3622" s="26"/>
      <c r="C3622" s="37"/>
    </row>
    <row r="3623" spans="1:3" x14ac:dyDescent="0.25">
      <c r="A3623" s="26"/>
      <c r="B3623" s="26"/>
      <c r="C3623" s="37"/>
    </row>
    <row r="3624" spans="1:3" x14ac:dyDescent="0.25">
      <c r="A3624" s="26"/>
      <c r="B3624" s="26"/>
      <c r="C3624" s="37"/>
    </row>
    <row r="3625" spans="1:3" x14ac:dyDescent="0.25">
      <c r="A3625" s="26"/>
      <c r="B3625" s="26"/>
      <c r="C3625" s="37"/>
    </row>
    <row r="3626" spans="1:3" x14ac:dyDescent="0.25">
      <c r="A3626" s="26"/>
      <c r="B3626" s="26"/>
      <c r="C3626" s="37"/>
    </row>
    <row r="3627" spans="1:3" x14ac:dyDescent="0.25">
      <c r="A3627" s="26"/>
      <c r="B3627" s="26"/>
      <c r="C3627" s="37"/>
    </row>
    <row r="3628" spans="1:3" x14ac:dyDescent="0.25">
      <c r="A3628" s="26"/>
      <c r="B3628" s="26"/>
      <c r="C3628" s="37"/>
    </row>
    <row r="3629" spans="1:3" x14ac:dyDescent="0.25">
      <c r="A3629" s="26"/>
      <c r="B3629" s="26"/>
      <c r="C3629" s="37"/>
    </row>
    <row r="3630" spans="1:3" x14ac:dyDescent="0.25">
      <c r="A3630" s="26"/>
      <c r="B3630" s="26"/>
      <c r="C3630" s="37"/>
    </row>
    <row r="3631" spans="1:3" x14ac:dyDescent="0.25">
      <c r="A3631" s="26"/>
      <c r="B3631" s="26"/>
      <c r="C3631" s="37"/>
    </row>
    <row r="3632" spans="1:3" x14ac:dyDescent="0.25">
      <c r="A3632" s="26"/>
      <c r="B3632" s="26"/>
      <c r="C3632" s="37"/>
    </row>
    <row r="3633" spans="1:3" x14ac:dyDescent="0.25">
      <c r="A3633" s="26"/>
      <c r="B3633" s="26"/>
      <c r="C3633" s="37"/>
    </row>
    <row r="3634" spans="1:3" x14ac:dyDescent="0.25">
      <c r="A3634" s="26"/>
      <c r="B3634" s="26"/>
      <c r="C3634" s="37"/>
    </row>
    <row r="3635" spans="1:3" x14ac:dyDescent="0.25">
      <c r="A3635" s="26"/>
      <c r="B3635" s="26"/>
      <c r="C3635" s="37"/>
    </row>
    <row r="3636" spans="1:3" x14ac:dyDescent="0.25">
      <c r="A3636" s="26"/>
      <c r="B3636" s="26"/>
      <c r="C3636" s="37"/>
    </row>
    <row r="3637" spans="1:3" x14ac:dyDescent="0.25">
      <c r="A3637" s="26"/>
      <c r="B3637" s="26"/>
      <c r="C3637" s="37"/>
    </row>
    <row r="3638" spans="1:3" x14ac:dyDescent="0.25">
      <c r="A3638" s="26"/>
      <c r="B3638" s="26"/>
      <c r="C3638" s="37"/>
    </row>
    <row r="3639" spans="1:3" x14ac:dyDescent="0.25">
      <c r="A3639" s="26"/>
      <c r="B3639" s="26"/>
      <c r="C3639" s="37"/>
    </row>
    <row r="3640" spans="1:3" x14ac:dyDescent="0.25">
      <c r="A3640" s="26"/>
      <c r="B3640" s="26"/>
      <c r="C3640" s="37"/>
    </row>
    <row r="3641" spans="1:3" x14ac:dyDescent="0.25">
      <c r="A3641" s="26"/>
      <c r="B3641" s="26"/>
      <c r="C3641" s="37"/>
    </row>
    <row r="3642" spans="1:3" x14ac:dyDescent="0.25">
      <c r="A3642" s="26"/>
      <c r="B3642" s="26"/>
      <c r="C3642" s="37"/>
    </row>
    <row r="3643" spans="1:3" x14ac:dyDescent="0.25">
      <c r="A3643" s="26"/>
      <c r="B3643" s="26"/>
      <c r="C3643" s="37"/>
    </row>
    <row r="3644" spans="1:3" x14ac:dyDescent="0.25">
      <c r="A3644" s="26"/>
      <c r="B3644" s="26"/>
      <c r="C3644" s="37"/>
    </row>
    <row r="3645" spans="1:3" x14ac:dyDescent="0.25">
      <c r="A3645" s="26"/>
      <c r="B3645" s="26"/>
      <c r="C3645" s="37"/>
    </row>
    <row r="3646" spans="1:3" x14ac:dyDescent="0.25">
      <c r="A3646" s="26"/>
      <c r="B3646" s="26"/>
      <c r="C3646" s="37"/>
    </row>
    <row r="3647" spans="1:3" x14ac:dyDescent="0.25">
      <c r="A3647" s="26"/>
      <c r="B3647" s="26"/>
      <c r="C3647" s="37"/>
    </row>
    <row r="3648" spans="1:3" x14ac:dyDescent="0.25">
      <c r="A3648" s="26"/>
      <c r="B3648" s="26"/>
      <c r="C3648" s="37"/>
    </row>
    <row r="3649" spans="1:3" x14ac:dyDescent="0.25">
      <c r="A3649" s="26"/>
      <c r="B3649" s="26"/>
      <c r="C3649" s="37"/>
    </row>
    <row r="3650" spans="1:3" x14ac:dyDescent="0.25">
      <c r="A3650" s="26"/>
      <c r="B3650" s="26"/>
      <c r="C3650" s="37"/>
    </row>
    <row r="3651" spans="1:3" x14ac:dyDescent="0.25">
      <c r="A3651" s="26"/>
      <c r="B3651" s="26"/>
      <c r="C3651" s="37"/>
    </row>
    <row r="3652" spans="1:3" x14ac:dyDescent="0.25">
      <c r="A3652" s="26"/>
      <c r="B3652" s="26"/>
      <c r="C3652" s="37"/>
    </row>
    <row r="3653" spans="1:3" x14ac:dyDescent="0.25">
      <c r="A3653" s="26"/>
      <c r="B3653" s="26"/>
      <c r="C3653" s="37"/>
    </row>
    <row r="3654" spans="1:3" x14ac:dyDescent="0.25">
      <c r="A3654" s="26"/>
      <c r="B3654" s="26"/>
      <c r="C3654" s="37"/>
    </row>
    <row r="3655" spans="1:3" x14ac:dyDescent="0.25">
      <c r="A3655" s="26"/>
      <c r="B3655" s="26"/>
      <c r="C3655" s="37"/>
    </row>
    <row r="3656" spans="1:3" x14ac:dyDescent="0.25">
      <c r="A3656" s="26"/>
      <c r="B3656" s="26"/>
      <c r="C3656" s="37"/>
    </row>
    <row r="3657" spans="1:3" x14ac:dyDescent="0.25">
      <c r="A3657" s="26"/>
      <c r="B3657" s="26"/>
      <c r="C3657" s="37"/>
    </row>
    <row r="3658" spans="1:3" x14ac:dyDescent="0.25">
      <c r="A3658" s="26"/>
      <c r="B3658" s="26"/>
      <c r="C3658" s="37"/>
    </row>
    <row r="3659" spans="1:3" x14ac:dyDescent="0.25">
      <c r="A3659" s="26"/>
      <c r="B3659" s="26"/>
      <c r="C3659" s="37"/>
    </row>
    <row r="3660" spans="1:3" x14ac:dyDescent="0.25">
      <c r="A3660" s="26"/>
      <c r="B3660" s="26"/>
      <c r="C3660" s="37"/>
    </row>
    <row r="3661" spans="1:3" x14ac:dyDescent="0.25">
      <c r="A3661" s="26"/>
      <c r="B3661" s="26"/>
      <c r="C3661" s="37"/>
    </row>
    <row r="3662" spans="1:3" x14ac:dyDescent="0.25">
      <c r="A3662" s="26"/>
      <c r="B3662" s="26"/>
      <c r="C3662" s="37"/>
    </row>
    <row r="3663" spans="1:3" x14ac:dyDescent="0.25">
      <c r="A3663" s="26"/>
      <c r="B3663" s="26"/>
      <c r="C3663" s="37"/>
    </row>
    <row r="3664" spans="1:3" x14ac:dyDescent="0.25">
      <c r="A3664" s="26"/>
      <c r="B3664" s="26"/>
      <c r="C3664" s="37"/>
    </row>
    <row r="3665" spans="1:3" x14ac:dyDescent="0.25">
      <c r="A3665" s="26"/>
      <c r="B3665" s="26"/>
      <c r="C3665" s="37"/>
    </row>
    <row r="3666" spans="1:3" x14ac:dyDescent="0.25">
      <c r="A3666" s="26"/>
      <c r="B3666" s="26"/>
      <c r="C3666" s="37"/>
    </row>
    <row r="3667" spans="1:3" x14ac:dyDescent="0.25">
      <c r="A3667" s="26"/>
      <c r="B3667" s="26"/>
      <c r="C3667" s="37"/>
    </row>
    <row r="3668" spans="1:3" x14ac:dyDescent="0.25">
      <c r="A3668" s="26"/>
      <c r="B3668" s="26"/>
      <c r="C3668" s="37"/>
    </row>
    <row r="3669" spans="1:3" x14ac:dyDescent="0.25">
      <c r="A3669" s="26"/>
      <c r="B3669" s="26"/>
      <c r="C3669" s="37"/>
    </row>
    <row r="3670" spans="1:3" x14ac:dyDescent="0.25">
      <c r="A3670" s="26"/>
      <c r="B3670" s="26"/>
      <c r="C3670" s="37"/>
    </row>
    <row r="3671" spans="1:3" x14ac:dyDescent="0.25">
      <c r="A3671" s="26"/>
      <c r="B3671" s="26"/>
      <c r="C3671" s="37"/>
    </row>
    <row r="3672" spans="1:3" x14ac:dyDescent="0.25">
      <c r="A3672" s="26"/>
      <c r="B3672" s="26"/>
      <c r="C3672" s="37"/>
    </row>
    <row r="3673" spans="1:3" x14ac:dyDescent="0.25">
      <c r="A3673" s="26"/>
      <c r="B3673" s="26"/>
      <c r="C3673" s="37"/>
    </row>
    <row r="3674" spans="1:3" x14ac:dyDescent="0.25">
      <c r="A3674" s="26"/>
      <c r="B3674" s="26"/>
      <c r="C3674" s="37"/>
    </row>
    <row r="3675" spans="1:3" x14ac:dyDescent="0.25">
      <c r="A3675" s="26"/>
      <c r="B3675" s="26"/>
      <c r="C3675" s="37"/>
    </row>
    <row r="3676" spans="1:3" x14ac:dyDescent="0.25">
      <c r="A3676" s="26"/>
      <c r="B3676" s="26"/>
      <c r="C3676" s="37"/>
    </row>
    <row r="3677" spans="1:3" x14ac:dyDescent="0.25">
      <c r="A3677" s="26"/>
      <c r="B3677" s="26"/>
      <c r="C3677" s="37"/>
    </row>
    <row r="3678" spans="1:3" x14ac:dyDescent="0.25">
      <c r="A3678" s="26"/>
      <c r="B3678" s="26"/>
      <c r="C3678" s="37"/>
    </row>
    <row r="3679" spans="1:3" x14ac:dyDescent="0.25">
      <c r="A3679" s="26"/>
      <c r="B3679" s="26"/>
      <c r="C3679" s="37"/>
    </row>
    <row r="3680" spans="1:3" x14ac:dyDescent="0.25">
      <c r="A3680" s="26"/>
      <c r="B3680" s="26"/>
      <c r="C3680" s="37"/>
    </row>
    <row r="3681" spans="1:3" x14ac:dyDescent="0.25">
      <c r="A3681" s="26"/>
      <c r="B3681" s="26"/>
      <c r="C3681" s="37"/>
    </row>
    <row r="3682" spans="1:3" x14ac:dyDescent="0.25">
      <c r="A3682" s="26"/>
      <c r="B3682" s="26"/>
      <c r="C3682" s="37"/>
    </row>
    <row r="3683" spans="1:3" x14ac:dyDescent="0.25">
      <c r="A3683" s="26"/>
      <c r="B3683" s="26"/>
      <c r="C3683" s="37"/>
    </row>
    <row r="3684" spans="1:3" x14ac:dyDescent="0.25">
      <c r="A3684" s="26"/>
      <c r="B3684" s="26"/>
      <c r="C3684" s="37"/>
    </row>
    <row r="3685" spans="1:3" x14ac:dyDescent="0.25">
      <c r="A3685" s="26"/>
      <c r="B3685" s="26"/>
      <c r="C3685" s="37"/>
    </row>
    <row r="3686" spans="1:3" x14ac:dyDescent="0.25">
      <c r="A3686" s="26"/>
      <c r="B3686" s="26"/>
      <c r="C3686" s="37"/>
    </row>
    <row r="3687" spans="1:3" x14ac:dyDescent="0.25">
      <c r="A3687" s="26"/>
      <c r="B3687" s="26"/>
      <c r="C3687" s="37"/>
    </row>
    <row r="3688" spans="1:3" x14ac:dyDescent="0.25">
      <c r="A3688" s="26"/>
      <c r="B3688" s="26"/>
      <c r="C3688" s="37"/>
    </row>
    <row r="3689" spans="1:3" x14ac:dyDescent="0.25">
      <c r="A3689" s="26"/>
      <c r="B3689" s="26"/>
      <c r="C3689" s="37"/>
    </row>
    <row r="3690" spans="1:3" x14ac:dyDescent="0.25">
      <c r="A3690" s="26"/>
      <c r="B3690" s="26"/>
      <c r="C3690" s="37"/>
    </row>
    <row r="3691" spans="1:3" x14ac:dyDescent="0.25">
      <c r="A3691" s="26"/>
      <c r="B3691" s="26"/>
      <c r="C3691" s="37"/>
    </row>
    <row r="3692" spans="1:3" x14ac:dyDescent="0.25">
      <c r="A3692" s="26"/>
      <c r="B3692" s="26"/>
      <c r="C3692" s="37"/>
    </row>
    <row r="3693" spans="1:3" x14ac:dyDescent="0.25">
      <c r="A3693" s="26"/>
      <c r="B3693" s="26"/>
      <c r="C3693" s="37"/>
    </row>
    <row r="3694" spans="1:3" x14ac:dyDescent="0.25">
      <c r="A3694" s="26"/>
      <c r="B3694" s="26"/>
      <c r="C3694" s="37"/>
    </row>
    <row r="3695" spans="1:3" x14ac:dyDescent="0.25">
      <c r="A3695" s="26"/>
      <c r="B3695" s="26"/>
      <c r="C3695" s="37"/>
    </row>
    <row r="3696" spans="1:3" x14ac:dyDescent="0.25">
      <c r="A3696" s="26"/>
      <c r="B3696" s="26"/>
      <c r="C3696" s="37"/>
    </row>
    <row r="3697" spans="1:3" x14ac:dyDescent="0.25">
      <c r="A3697" s="26"/>
      <c r="B3697" s="26"/>
      <c r="C3697" s="37"/>
    </row>
    <row r="3698" spans="1:3" x14ac:dyDescent="0.25">
      <c r="A3698" s="26"/>
      <c r="B3698" s="26"/>
      <c r="C3698" s="37"/>
    </row>
    <row r="3699" spans="1:3" x14ac:dyDescent="0.25">
      <c r="A3699" s="26"/>
      <c r="B3699" s="26"/>
      <c r="C3699" s="37"/>
    </row>
    <row r="3700" spans="1:3" x14ac:dyDescent="0.25">
      <c r="A3700" s="26"/>
      <c r="B3700" s="26"/>
      <c r="C3700" s="37"/>
    </row>
    <row r="3701" spans="1:3" x14ac:dyDescent="0.25">
      <c r="A3701" s="26"/>
      <c r="B3701" s="26"/>
      <c r="C3701" s="37"/>
    </row>
    <row r="3702" spans="1:3" x14ac:dyDescent="0.25">
      <c r="A3702" s="26"/>
      <c r="B3702" s="26"/>
      <c r="C3702" s="37"/>
    </row>
    <row r="3703" spans="1:3" x14ac:dyDescent="0.25">
      <c r="A3703" s="26"/>
      <c r="B3703" s="26"/>
      <c r="C3703" s="37"/>
    </row>
    <row r="3704" spans="1:3" x14ac:dyDescent="0.25">
      <c r="A3704" s="26"/>
      <c r="B3704" s="26"/>
      <c r="C3704" s="37"/>
    </row>
    <row r="3705" spans="1:3" x14ac:dyDescent="0.25">
      <c r="A3705" s="26"/>
      <c r="B3705" s="26"/>
      <c r="C3705" s="37"/>
    </row>
    <row r="3706" spans="1:3" x14ac:dyDescent="0.25">
      <c r="A3706" s="26"/>
      <c r="B3706" s="26"/>
      <c r="C3706" s="37"/>
    </row>
    <row r="3707" spans="1:3" x14ac:dyDescent="0.25">
      <c r="A3707" s="26"/>
      <c r="B3707" s="26"/>
      <c r="C3707" s="37"/>
    </row>
    <row r="3708" spans="1:3" x14ac:dyDescent="0.25">
      <c r="A3708" s="26"/>
      <c r="B3708" s="26"/>
      <c r="C3708" s="37"/>
    </row>
    <row r="3709" spans="1:3" x14ac:dyDescent="0.25">
      <c r="A3709" s="26"/>
      <c r="B3709" s="26"/>
      <c r="C3709" s="37"/>
    </row>
    <row r="3710" spans="1:3" x14ac:dyDescent="0.25">
      <c r="A3710" s="26"/>
      <c r="B3710" s="26"/>
      <c r="C3710" s="37"/>
    </row>
    <row r="3711" spans="1:3" x14ac:dyDescent="0.25">
      <c r="A3711" s="26"/>
      <c r="B3711" s="26"/>
      <c r="C3711" s="37"/>
    </row>
    <row r="3712" spans="1:3" x14ac:dyDescent="0.25">
      <c r="A3712" s="26"/>
      <c r="B3712" s="26"/>
      <c r="C3712" s="37"/>
    </row>
    <row r="3713" spans="1:3" x14ac:dyDescent="0.25">
      <c r="A3713" s="26"/>
      <c r="B3713" s="26"/>
      <c r="C3713" s="37"/>
    </row>
    <row r="3714" spans="1:3" x14ac:dyDescent="0.25">
      <c r="A3714" s="26"/>
      <c r="B3714" s="26"/>
      <c r="C3714" s="37"/>
    </row>
    <row r="3715" spans="1:3" x14ac:dyDescent="0.25">
      <c r="A3715" s="26"/>
      <c r="B3715" s="26"/>
      <c r="C3715" s="37"/>
    </row>
    <row r="3716" spans="1:3" x14ac:dyDescent="0.25">
      <c r="A3716" s="26"/>
      <c r="B3716" s="26"/>
      <c r="C3716" s="37"/>
    </row>
    <row r="3717" spans="1:3" x14ac:dyDescent="0.25">
      <c r="A3717" s="26"/>
      <c r="B3717" s="26"/>
      <c r="C3717" s="37"/>
    </row>
    <row r="3718" spans="1:3" x14ac:dyDescent="0.25">
      <c r="A3718" s="26"/>
      <c r="B3718" s="26"/>
      <c r="C3718" s="37"/>
    </row>
    <row r="3719" spans="1:3" x14ac:dyDescent="0.25">
      <c r="A3719" s="26"/>
      <c r="B3719" s="26"/>
      <c r="C3719" s="37"/>
    </row>
    <row r="3720" spans="1:3" x14ac:dyDescent="0.25">
      <c r="A3720" s="26"/>
      <c r="B3720" s="26"/>
      <c r="C3720" s="37"/>
    </row>
    <row r="3721" spans="1:3" x14ac:dyDescent="0.25">
      <c r="A3721" s="26"/>
      <c r="B3721" s="26"/>
      <c r="C3721" s="37"/>
    </row>
    <row r="3722" spans="1:3" x14ac:dyDescent="0.25">
      <c r="A3722" s="26"/>
      <c r="B3722" s="26"/>
      <c r="C3722" s="37"/>
    </row>
    <row r="3723" spans="1:3" x14ac:dyDescent="0.25">
      <c r="A3723" s="26"/>
      <c r="B3723" s="26"/>
      <c r="C3723" s="37"/>
    </row>
    <row r="3724" spans="1:3" x14ac:dyDescent="0.25">
      <c r="A3724" s="26"/>
      <c r="B3724" s="26"/>
      <c r="C3724" s="37"/>
    </row>
    <row r="3725" spans="1:3" x14ac:dyDescent="0.25">
      <c r="A3725" s="26"/>
      <c r="B3725" s="26"/>
      <c r="C3725" s="37"/>
    </row>
    <row r="3726" spans="1:3" x14ac:dyDescent="0.25">
      <c r="A3726" s="26"/>
      <c r="B3726" s="26"/>
      <c r="C3726" s="37"/>
    </row>
    <row r="3727" spans="1:3" x14ac:dyDescent="0.25">
      <c r="A3727" s="26"/>
      <c r="B3727" s="26"/>
      <c r="C3727" s="37"/>
    </row>
    <row r="3728" spans="1:3" x14ac:dyDescent="0.25">
      <c r="A3728" s="26"/>
      <c r="B3728" s="26"/>
      <c r="C3728" s="37"/>
    </row>
    <row r="3729" spans="1:3" x14ac:dyDescent="0.25">
      <c r="A3729" s="26"/>
      <c r="B3729" s="26"/>
      <c r="C3729" s="37"/>
    </row>
    <row r="3730" spans="1:3" x14ac:dyDescent="0.25">
      <c r="A3730" s="26"/>
      <c r="B3730" s="26"/>
      <c r="C3730" s="37"/>
    </row>
    <row r="3731" spans="1:3" x14ac:dyDescent="0.25">
      <c r="A3731" s="26"/>
      <c r="B3731" s="26"/>
      <c r="C3731" s="37"/>
    </row>
    <row r="3732" spans="1:3" x14ac:dyDescent="0.25">
      <c r="A3732" s="26"/>
      <c r="B3732" s="26"/>
      <c r="C3732" s="37"/>
    </row>
    <row r="3733" spans="1:3" x14ac:dyDescent="0.25">
      <c r="A3733" s="26"/>
      <c r="B3733" s="26"/>
      <c r="C3733" s="37"/>
    </row>
    <row r="3734" spans="1:3" x14ac:dyDescent="0.25">
      <c r="A3734" s="26"/>
      <c r="B3734" s="26"/>
      <c r="C3734" s="37"/>
    </row>
    <row r="3735" spans="1:3" x14ac:dyDescent="0.25">
      <c r="A3735" s="26"/>
      <c r="B3735" s="26"/>
      <c r="C3735" s="37"/>
    </row>
    <row r="3736" spans="1:3" x14ac:dyDescent="0.25">
      <c r="A3736" s="26"/>
      <c r="B3736" s="26"/>
      <c r="C3736" s="37"/>
    </row>
    <row r="3737" spans="1:3" x14ac:dyDescent="0.25">
      <c r="A3737" s="26"/>
      <c r="B3737" s="26"/>
      <c r="C3737" s="37"/>
    </row>
    <row r="3738" spans="1:3" x14ac:dyDescent="0.25">
      <c r="A3738" s="26"/>
      <c r="B3738" s="26"/>
      <c r="C3738" s="37"/>
    </row>
    <row r="3739" spans="1:3" x14ac:dyDescent="0.25">
      <c r="A3739" s="26"/>
      <c r="B3739" s="26"/>
      <c r="C3739" s="37"/>
    </row>
    <row r="3740" spans="1:3" x14ac:dyDescent="0.25">
      <c r="A3740" s="26"/>
      <c r="B3740" s="26"/>
      <c r="C3740" s="37"/>
    </row>
    <row r="3741" spans="1:3" x14ac:dyDescent="0.25">
      <c r="A3741" s="26"/>
      <c r="B3741" s="26"/>
      <c r="C3741" s="37"/>
    </row>
    <row r="3742" spans="1:3" x14ac:dyDescent="0.25">
      <c r="A3742" s="26"/>
      <c r="B3742" s="26"/>
      <c r="C3742" s="37"/>
    </row>
    <row r="3743" spans="1:3" x14ac:dyDescent="0.25">
      <c r="A3743" s="26"/>
      <c r="B3743" s="26"/>
      <c r="C3743" s="37"/>
    </row>
    <row r="3744" spans="1:3" x14ac:dyDescent="0.25">
      <c r="A3744" s="26"/>
      <c r="B3744" s="26"/>
      <c r="C3744" s="37"/>
    </row>
    <row r="3745" spans="1:3" x14ac:dyDescent="0.25">
      <c r="A3745" s="26"/>
      <c r="B3745" s="26"/>
      <c r="C3745" s="37"/>
    </row>
    <row r="3746" spans="1:3" x14ac:dyDescent="0.25">
      <c r="A3746" s="26"/>
      <c r="B3746" s="26"/>
      <c r="C3746" s="37"/>
    </row>
    <row r="3747" spans="1:3" x14ac:dyDescent="0.25">
      <c r="A3747" s="26"/>
      <c r="B3747" s="26"/>
      <c r="C3747" s="37"/>
    </row>
    <row r="3748" spans="1:3" x14ac:dyDescent="0.25">
      <c r="A3748" s="26"/>
      <c r="B3748" s="26"/>
      <c r="C3748" s="37"/>
    </row>
    <row r="3749" spans="1:3" x14ac:dyDescent="0.25">
      <c r="A3749" s="26"/>
      <c r="B3749" s="26"/>
      <c r="C3749" s="37"/>
    </row>
    <row r="3750" spans="1:3" x14ac:dyDescent="0.25">
      <c r="A3750" s="26"/>
      <c r="B3750" s="26"/>
      <c r="C3750" s="37"/>
    </row>
    <row r="3751" spans="1:3" x14ac:dyDescent="0.25">
      <c r="A3751" s="26"/>
      <c r="B3751" s="26"/>
      <c r="C3751" s="37"/>
    </row>
    <row r="3752" spans="1:3" x14ac:dyDescent="0.25">
      <c r="A3752" s="26"/>
      <c r="B3752" s="26"/>
      <c r="C3752" s="37"/>
    </row>
    <row r="3753" spans="1:3" x14ac:dyDescent="0.25">
      <c r="A3753" s="26"/>
      <c r="B3753" s="26"/>
      <c r="C3753" s="37"/>
    </row>
    <row r="3754" spans="1:3" x14ac:dyDescent="0.25">
      <c r="A3754" s="26"/>
      <c r="B3754" s="26"/>
      <c r="C3754" s="37"/>
    </row>
    <row r="3755" spans="1:3" x14ac:dyDescent="0.25">
      <c r="A3755" s="26"/>
      <c r="B3755" s="26"/>
      <c r="C3755" s="37"/>
    </row>
    <row r="3756" spans="1:3" x14ac:dyDescent="0.25">
      <c r="A3756" s="26"/>
      <c r="B3756" s="26"/>
      <c r="C3756" s="37"/>
    </row>
    <row r="3757" spans="1:3" x14ac:dyDescent="0.25">
      <c r="A3757" s="26"/>
      <c r="B3757" s="26"/>
      <c r="C3757" s="37"/>
    </row>
    <row r="3758" spans="1:3" x14ac:dyDescent="0.25">
      <c r="A3758" s="26"/>
      <c r="B3758" s="26"/>
      <c r="C3758" s="37"/>
    </row>
    <row r="3759" spans="1:3" x14ac:dyDescent="0.25">
      <c r="A3759" s="26"/>
      <c r="B3759" s="26"/>
      <c r="C3759" s="37"/>
    </row>
    <row r="3760" spans="1:3" x14ac:dyDescent="0.25">
      <c r="A3760" s="26"/>
      <c r="B3760" s="26"/>
      <c r="C3760" s="37"/>
    </row>
    <row r="3761" spans="1:3" x14ac:dyDescent="0.25">
      <c r="A3761" s="26"/>
      <c r="B3761" s="26"/>
      <c r="C3761" s="37"/>
    </row>
    <row r="3762" spans="1:3" x14ac:dyDescent="0.25">
      <c r="A3762" s="26"/>
      <c r="B3762" s="26"/>
      <c r="C3762" s="37"/>
    </row>
    <row r="3763" spans="1:3" x14ac:dyDescent="0.25">
      <c r="A3763" s="26"/>
      <c r="B3763" s="26"/>
      <c r="C3763" s="37"/>
    </row>
    <row r="3764" spans="1:3" x14ac:dyDescent="0.25">
      <c r="A3764" s="26"/>
      <c r="B3764" s="26"/>
      <c r="C3764" s="37"/>
    </row>
    <row r="3765" spans="1:3" x14ac:dyDescent="0.25">
      <c r="A3765" s="26"/>
      <c r="B3765" s="26"/>
      <c r="C3765" s="37"/>
    </row>
    <row r="3766" spans="1:3" x14ac:dyDescent="0.25">
      <c r="A3766" s="26"/>
      <c r="B3766" s="26"/>
      <c r="C3766" s="37"/>
    </row>
    <row r="3767" spans="1:3" x14ac:dyDescent="0.25">
      <c r="A3767" s="26"/>
      <c r="B3767" s="26"/>
      <c r="C3767" s="37"/>
    </row>
    <row r="3768" spans="1:3" x14ac:dyDescent="0.25">
      <c r="A3768" s="26"/>
      <c r="B3768" s="26"/>
      <c r="C3768" s="37"/>
    </row>
    <row r="3769" spans="1:3" x14ac:dyDescent="0.25">
      <c r="A3769" s="26"/>
      <c r="B3769" s="26"/>
      <c r="C3769" s="37"/>
    </row>
    <row r="3770" spans="1:3" x14ac:dyDescent="0.25">
      <c r="A3770" s="26"/>
      <c r="B3770" s="26"/>
      <c r="C3770" s="37"/>
    </row>
    <row r="3771" spans="1:3" x14ac:dyDescent="0.25">
      <c r="A3771" s="26"/>
      <c r="B3771" s="26"/>
      <c r="C3771" s="37"/>
    </row>
    <row r="3772" spans="1:3" x14ac:dyDescent="0.25">
      <c r="A3772" s="26"/>
      <c r="B3772" s="26"/>
      <c r="C3772" s="37"/>
    </row>
    <row r="3773" spans="1:3" x14ac:dyDescent="0.25">
      <c r="A3773" s="26"/>
      <c r="B3773" s="26"/>
      <c r="C3773" s="37"/>
    </row>
    <row r="3774" spans="1:3" x14ac:dyDescent="0.25">
      <c r="A3774" s="26"/>
      <c r="B3774" s="26"/>
      <c r="C3774" s="37"/>
    </row>
    <row r="3775" spans="1:3" x14ac:dyDescent="0.25">
      <c r="A3775" s="26"/>
      <c r="B3775" s="26"/>
      <c r="C3775" s="37"/>
    </row>
    <row r="3776" spans="1:3" x14ac:dyDescent="0.25">
      <c r="A3776" s="26"/>
      <c r="B3776" s="26"/>
      <c r="C3776" s="37"/>
    </row>
    <row r="3777" spans="1:3" x14ac:dyDescent="0.25">
      <c r="A3777" s="26"/>
      <c r="B3777" s="26"/>
      <c r="C3777" s="37"/>
    </row>
    <row r="3778" spans="1:3" x14ac:dyDescent="0.25">
      <c r="A3778" s="26"/>
      <c r="B3778" s="26"/>
      <c r="C3778" s="37"/>
    </row>
    <row r="3779" spans="1:3" x14ac:dyDescent="0.25">
      <c r="A3779" s="26"/>
      <c r="B3779" s="26"/>
      <c r="C3779" s="37"/>
    </row>
    <row r="3780" spans="1:3" x14ac:dyDescent="0.25">
      <c r="A3780" s="26"/>
      <c r="B3780" s="26"/>
      <c r="C3780" s="37"/>
    </row>
    <row r="3781" spans="1:3" x14ac:dyDescent="0.25">
      <c r="A3781" s="26"/>
      <c r="B3781" s="26"/>
      <c r="C3781" s="37"/>
    </row>
    <row r="3782" spans="1:3" x14ac:dyDescent="0.25">
      <c r="A3782" s="26"/>
      <c r="B3782" s="26"/>
      <c r="C3782" s="37"/>
    </row>
    <row r="3783" spans="1:3" x14ac:dyDescent="0.25">
      <c r="A3783" s="26"/>
      <c r="B3783" s="26"/>
      <c r="C3783" s="37"/>
    </row>
    <row r="3784" spans="1:3" x14ac:dyDescent="0.25">
      <c r="A3784" s="26"/>
      <c r="B3784" s="26"/>
      <c r="C3784" s="37"/>
    </row>
    <row r="3785" spans="1:3" x14ac:dyDescent="0.25">
      <c r="A3785" s="26"/>
      <c r="B3785" s="26"/>
      <c r="C3785" s="37"/>
    </row>
    <row r="3786" spans="1:3" x14ac:dyDescent="0.25">
      <c r="A3786" s="26"/>
      <c r="B3786" s="26"/>
      <c r="C3786" s="37"/>
    </row>
    <row r="3787" spans="1:3" x14ac:dyDescent="0.25">
      <c r="A3787" s="26"/>
      <c r="B3787" s="26"/>
      <c r="C3787" s="37"/>
    </row>
    <row r="3788" spans="1:3" x14ac:dyDescent="0.25">
      <c r="A3788" s="26"/>
      <c r="B3788" s="26"/>
      <c r="C3788" s="37"/>
    </row>
    <row r="3789" spans="1:3" x14ac:dyDescent="0.25">
      <c r="A3789" s="26"/>
      <c r="B3789" s="26"/>
      <c r="C3789" s="37"/>
    </row>
    <row r="3790" spans="1:3" x14ac:dyDescent="0.25">
      <c r="A3790" s="26"/>
      <c r="B3790" s="26"/>
      <c r="C3790" s="37"/>
    </row>
    <row r="3791" spans="1:3" x14ac:dyDescent="0.25">
      <c r="A3791" s="26"/>
      <c r="B3791" s="26"/>
      <c r="C3791" s="37"/>
    </row>
    <row r="3792" spans="1:3" x14ac:dyDescent="0.25">
      <c r="A3792" s="26"/>
      <c r="B3792" s="26"/>
      <c r="C3792" s="37"/>
    </row>
    <row r="3793" spans="1:3" x14ac:dyDescent="0.25">
      <c r="A3793" s="26"/>
      <c r="B3793" s="26"/>
      <c r="C3793" s="37"/>
    </row>
    <row r="3794" spans="1:3" x14ac:dyDescent="0.25">
      <c r="A3794" s="26"/>
      <c r="B3794" s="26"/>
      <c r="C3794" s="37"/>
    </row>
    <row r="3795" spans="1:3" x14ac:dyDescent="0.25">
      <c r="A3795" s="26"/>
      <c r="B3795" s="26"/>
      <c r="C3795" s="37"/>
    </row>
    <row r="3796" spans="1:3" x14ac:dyDescent="0.25">
      <c r="A3796" s="26"/>
      <c r="B3796" s="26"/>
      <c r="C3796" s="37"/>
    </row>
    <row r="3797" spans="1:3" x14ac:dyDescent="0.25">
      <c r="A3797" s="26"/>
      <c r="B3797" s="26"/>
      <c r="C3797" s="37"/>
    </row>
    <row r="3798" spans="1:3" x14ac:dyDescent="0.25">
      <c r="A3798" s="26"/>
      <c r="B3798" s="26"/>
      <c r="C3798" s="37"/>
    </row>
    <row r="3799" spans="1:3" x14ac:dyDescent="0.25">
      <c r="A3799" s="26"/>
      <c r="B3799" s="26"/>
      <c r="C3799" s="37"/>
    </row>
    <row r="3800" spans="1:3" x14ac:dyDescent="0.25">
      <c r="A3800" s="26"/>
      <c r="B3800" s="26"/>
      <c r="C3800" s="37"/>
    </row>
    <row r="3801" spans="1:3" x14ac:dyDescent="0.25">
      <c r="A3801" s="26"/>
      <c r="B3801" s="26"/>
      <c r="C3801" s="37"/>
    </row>
    <row r="3802" spans="1:3" x14ac:dyDescent="0.25">
      <c r="A3802" s="26"/>
      <c r="B3802" s="26"/>
      <c r="C3802" s="37"/>
    </row>
    <row r="3803" spans="1:3" x14ac:dyDescent="0.25">
      <c r="A3803" s="26"/>
      <c r="B3803" s="26"/>
      <c r="C3803" s="37"/>
    </row>
    <row r="3804" spans="1:3" x14ac:dyDescent="0.25">
      <c r="A3804" s="26"/>
      <c r="B3804" s="26"/>
      <c r="C3804" s="37"/>
    </row>
    <row r="3805" spans="1:3" x14ac:dyDescent="0.25">
      <c r="A3805" s="26"/>
      <c r="B3805" s="26"/>
      <c r="C3805" s="37"/>
    </row>
    <row r="3806" spans="1:3" x14ac:dyDescent="0.25">
      <c r="A3806" s="26"/>
      <c r="B3806" s="26"/>
      <c r="C3806" s="37"/>
    </row>
    <row r="3807" spans="1:3" x14ac:dyDescent="0.25">
      <c r="A3807" s="26"/>
      <c r="B3807" s="26"/>
      <c r="C3807" s="37"/>
    </row>
    <row r="3808" spans="1:3" x14ac:dyDescent="0.25">
      <c r="A3808" s="26"/>
      <c r="B3808" s="26"/>
      <c r="C3808" s="37"/>
    </row>
    <row r="3809" spans="1:3" x14ac:dyDescent="0.25">
      <c r="A3809" s="26"/>
      <c r="B3809" s="26"/>
      <c r="C3809" s="37"/>
    </row>
    <row r="3810" spans="1:3" x14ac:dyDescent="0.25">
      <c r="A3810" s="26"/>
      <c r="B3810" s="26"/>
      <c r="C3810" s="37"/>
    </row>
    <row r="3811" spans="1:3" x14ac:dyDescent="0.25">
      <c r="A3811" s="26"/>
      <c r="B3811" s="26"/>
      <c r="C3811" s="37"/>
    </row>
    <row r="3812" spans="1:3" x14ac:dyDescent="0.25">
      <c r="A3812" s="26"/>
      <c r="B3812" s="26"/>
      <c r="C3812" s="37"/>
    </row>
    <row r="3813" spans="1:3" x14ac:dyDescent="0.25">
      <c r="A3813" s="26"/>
      <c r="B3813" s="26"/>
      <c r="C3813" s="37"/>
    </row>
    <row r="3814" spans="1:3" x14ac:dyDescent="0.25">
      <c r="A3814" s="26"/>
      <c r="B3814" s="26"/>
      <c r="C3814" s="37"/>
    </row>
    <row r="3815" spans="1:3" x14ac:dyDescent="0.25">
      <c r="A3815" s="26"/>
      <c r="B3815" s="26"/>
      <c r="C3815" s="37"/>
    </row>
    <row r="3816" spans="1:3" x14ac:dyDescent="0.25">
      <c r="A3816" s="26"/>
      <c r="B3816" s="26"/>
      <c r="C3816" s="37"/>
    </row>
    <row r="3817" spans="1:3" x14ac:dyDescent="0.25">
      <c r="A3817" s="26"/>
      <c r="B3817" s="26"/>
      <c r="C3817" s="37"/>
    </row>
    <row r="3818" spans="1:3" x14ac:dyDescent="0.25">
      <c r="A3818" s="26"/>
      <c r="B3818" s="26"/>
      <c r="C3818" s="37"/>
    </row>
    <row r="3819" spans="1:3" x14ac:dyDescent="0.25">
      <c r="A3819" s="26"/>
      <c r="B3819" s="26"/>
      <c r="C3819" s="37"/>
    </row>
    <row r="3820" spans="1:3" x14ac:dyDescent="0.25">
      <c r="A3820" s="26"/>
      <c r="B3820" s="26"/>
      <c r="C3820" s="37"/>
    </row>
    <row r="3821" spans="1:3" x14ac:dyDescent="0.25">
      <c r="A3821" s="26"/>
      <c r="B3821" s="26"/>
      <c r="C3821" s="37"/>
    </row>
    <row r="3822" spans="1:3" x14ac:dyDescent="0.25">
      <c r="A3822" s="26"/>
      <c r="B3822" s="26"/>
      <c r="C3822" s="37"/>
    </row>
    <row r="3823" spans="1:3" x14ac:dyDescent="0.25">
      <c r="A3823" s="26"/>
      <c r="B3823" s="26"/>
      <c r="C3823" s="37"/>
    </row>
    <row r="3824" spans="1:3" x14ac:dyDescent="0.25">
      <c r="A3824" s="26"/>
      <c r="B3824" s="26"/>
      <c r="C3824" s="37"/>
    </row>
    <row r="3825" spans="1:3" x14ac:dyDescent="0.25">
      <c r="A3825" s="26"/>
      <c r="B3825" s="26"/>
      <c r="C3825" s="37"/>
    </row>
    <row r="3826" spans="1:3" x14ac:dyDescent="0.25">
      <c r="A3826" s="26"/>
      <c r="B3826" s="26"/>
      <c r="C3826" s="37"/>
    </row>
    <row r="3827" spans="1:3" x14ac:dyDescent="0.25">
      <c r="A3827" s="26"/>
      <c r="B3827" s="26"/>
      <c r="C3827" s="37"/>
    </row>
    <row r="3828" spans="1:3" x14ac:dyDescent="0.25">
      <c r="A3828" s="26"/>
      <c r="B3828" s="26"/>
      <c r="C3828" s="37"/>
    </row>
    <row r="3829" spans="1:3" x14ac:dyDescent="0.25">
      <c r="A3829" s="26"/>
      <c r="B3829" s="26"/>
      <c r="C3829" s="37"/>
    </row>
    <row r="3830" spans="1:3" x14ac:dyDescent="0.25">
      <c r="A3830" s="26"/>
      <c r="B3830" s="26"/>
      <c r="C3830" s="37"/>
    </row>
    <row r="3831" spans="1:3" x14ac:dyDescent="0.25">
      <c r="A3831" s="26"/>
      <c r="B3831" s="26"/>
      <c r="C3831" s="37"/>
    </row>
    <row r="3832" spans="1:3" x14ac:dyDescent="0.25">
      <c r="A3832" s="26"/>
      <c r="B3832" s="26"/>
      <c r="C3832" s="37"/>
    </row>
    <row r="3833" spans="1:3" x14ac:dyDescent="0.25">
      <c r="A3833" s="26"/>
      <c r="B3833" s="26"/>
      <c r="C3833" s="37"/>
    </row>
    <row r="3834" spans="1:3" x14ac:dyDescent="0.25">
      <c r="A3834" s="26"/>
      <c r="B3834" s="26"/>
      <c r="C3834" s="37"/>
    </row>
    <row r="3835" spans="1:3" x14ac:dyDescent="0.25">
      <c r="A3835" s="26"/>
      <c r="B3835" s="26"/>
      <c r="C3835" s="37"/>
    </row>
    <row r="3836" spans="1:3" x14ac:dyDescent="0.25">
      <c r="A3836" s="26"/>
      <c r="B3836" s="26"/>
      <c r="C3836" s="37"/>
    </row>
    <row r="3837" spans="1:3" x14ac:dyDescent="0.25">
      <c r="A3837" s="26"/>
      <c r="B3837" s="26"/>
      <c r="C3837" s="37"/>
    </row>
    <row r="3838" spans="1:3" x14ac:dyDescent="0.25">
      <c r="A3838" s="26"/>
      <c r="B3838" s="26"/>
      <c r="C3838" s="37"/>
    </row>
    <row r="3839" spans="1:3" x14ac:dyDescent="0.25">
      <c r="A3839" s="26"/>
      <c r="B3839" s="26"/>
      <c r="C3839" s="37"/>
    </row>
    <row r="3840" spans="1:3" x14ac:dyDescent="0.25">
      <c r="A3840" s="26"/>
      <c r="B3840" s="26"/>
      <c r="C3840" s="37"/>
    </row>
    <row r="3841" spans="1:3" x14ac:dyDescent="0.25">
      <c r="A3841" s="26"/>
      <c r="B3841" s="26"/>
      <c r="C3841" s="37"/>
    </row>
    <row r="3842" spans="1:3" x14ac:dyDescent="0.25">
      <c r="A3842" s="26"/>
      <c r="B3842" s="26"/>
      <c r="C3842" s="37"/>
    </row>
    <row r="3843" spans="1:3" x14ac:dyDescent="0.25">
      <c r="A3843" s="26"/>
      <c r="B3843" s="26"/>
      <c r="C3843" s="37"/>
    </row>
    <row r="3844" spans="1:3" x14ac:dyDescent="0.25">
      <c r="A3844" s="26"/>
      <c r="B3844" s="26"/>
      <c r="C3844" s="37"/>
    </row>
    <row r="3845" spans="1:3" x14ac:dyDescent="0.25">
      <c r="A3845" s="26"/>
      <c r="B3845" s="26"/>
      <c r="C3845" s="37"/>
    </row>
    <row r="3846" spans="1:3" x14ac:dyDescent="0.25">
      <c r="A3846" s="26"/>
      <c r="B3846" s="26"/>
      <c r="C3846" s="37"/>
    </row>
    <row r="3847" spans="1:3" x14ac:dyDescent="0.25">
      <c r="A3847" s="26"/>
      <c r="B3847" s="26"/>
      <c r="C3847" s="37"/>
    </row>
    <row r="3848" spans="1:3" x14ac:dyDescent="0.25">
      <c r="A3848" s="26"/>
      <c r="B3848" s="26"/>
      <c r="C3848" s="37"/>
    </row>
    <row r="3849" spans="1:3" x14ac:dyDescent="0.25">
      <c r="A3849" s="26"/>
      <c r="B3849" s="26"/>
      <c r="C3849" s="37"/>
    </row>
    <row r="3850" spans="1:3" x14ac:dyDescent="0.25">
      <c r="A3850" s="26"/>
      <c r="B3850" s="26"/>
      <c r="C3850" s="37"/>
    </row>
    <row r="3851" spans="1:3" x14ac:dyDescent="0.25">
      <c r="A3851" s="26"/>
      <c r="B3851" s="26"/>
      <c r="C3851" s="37"/>
    </row>
    <row r="3852" spans="1:3" x14ac:dyDescent="0.25">
      <c r="A3852" s="26"/>
      <c r="B3852" s="26"/>
      <c r="C3852" s="37"/>
    </row>
    <row r="3853" spans="1:3" x14ac:dyDescent="0.25">
      <c r="A3853" s="26"/>
      <c r="B3853" s="26"/>
      <c r="C3853" s="37"/>
    </row>
    <row r="3854" spans="1:3" x14ac:dyDescent="0.25">
      <c r="A3854" s="26"/>
      <c r="B3854" s="26"/>
      <c r="C3854" s="37"/>
    </row>
    <row r="3855" spans="1:3" x14ac:dyDescent="0.25">
      <c r="A3855" s="26"/>
      <c r="B3855" s="26"/>
      <c r="C3855" s="37"/>
    </row>
    <row r="3856" spans="1:3" x14ac:dyDescent="0.25">
      <c r="A3856" s="26"/>
      <c r="B3856" s="26"/>
      <c r="C3856" s="37"/>
    </row>
    <row r="3857" spans="1:3" x14ac:dyDescent="0.25">
      <c r="A3857" s="26"/>
      <c r="B3857" s="26"/>
      <c r="C3857" s="37"/>
    </row>
    <row r="3858" spans="1:3" x14ac:dyDescent="0.25">
      <c r="A3858" s="26"/>
      <c r="B3858" s="26"/>
      <c r="C3858" s="37"/>
    </row>
    <row r="3859" spans="1:3" x14ac:dyDescent="0.25">
      <c r="A3859" s="26"/>
      <c r="B3859" s="26"/>
      <c r="C3859" s="37"/>
    </row>
    <row r="3860" spans="1:3" x14ac:dyDescent="0.25">
      <c r="A3860" s="26"/>
      <c r="B3860" s="26"/>
      <c r="C3860" s="37"/>
    </row>
    <row r="3861" spans="1:3" x14ac:dyDescent="0.25">
      <c r="A3861" s="26"/>
      <c r="B3861" s="26"/>
      <c r="C3861" s="37"/>
    </row>
    <row r="3862" spans="1:3" x14ac:dyDescent="0.25">
      <c r="A3862" s="26"/>
      <c r="B3862" s="26"/>
      <c r="C3862" s="37"/>
    </row>
    <row r="3863" spans="1:3" x14ac:dyDescent="0.25">
      <c r="A3863" s="26"/>
      <c r="B3863" s="26"/>
      <c r="C3863" s="37"/>
    </row>
    <row r="3864" spans="1:3" x14ac:dyDescent="0.25">
      <c r="A3864" s="26"/>
      <c r="B3864" s="26"/>
      <c r="C3864" s="37"/>
    </row>
    <row r="3865" spans="1:3" x14ac:dyDescent="0.25">
      <c r="A3865" s="26"/>
      <c r="B3865" s="26"/>
      <c r="C3865" s="37"/>
    </row>
    <row r="3866" spans="1:3" x14ac:dyDescent="0.25">
      <c r="A3866" s="26"/>
      <c r="B3866" s="26"/>
      <c r="C3866" s="37"/>
    </row>
    <row r="3867" spans="1:3" x14ac:dyDescent="0.25">
      <c r="A3867" s="26"/>
      <c r="B3867" s="26"/>
      <c r="C3867" s="37"/>
    </row>
    <row r="3868" spans="1:3" x14ac:dyDescent="0.25">
      <c r="A3868" s="26"/>
      <c r="B3868" s="26"/>
      <c r="C3868" s="37"/>
    </row>
    <row r="3869" spans="1:3" x14ac:dyDescent="0.25">
      <c r="A3869" s="26"/>
      <c r="B3869" s="26"/>
      <c r="C3869" s="37"/>
    </row>
    <row r="3870" spans="1:3" x14ac:dyDescent="0.25">
      <c r="A3870" s="26"/>
      <c r="B3870" s="26"/>
      <c r="C3870" s="37"/>
    </row>
    <row r="3871" spans="1:3" x14ac:dyDescent="0.25">
      <c r="A3871" s="26"/>
      <c r="B3871" s="26"/>
      <c r="C3871" s="37"/>
    </row>
    <row r="3872" spans="1:3" x14ac:dyDescent="0.25">
      <c r="A3872" s="26"/>
      <c r="B3872" s="26"/>
      <c r="C3872" s="37"/>
    </row>
    <row r="3873" spans="1:3" x14ac:dyDescent="0.25">
      <c r="A3873" s="26"/>
      <c r="B3873" s="26"/>
      <c r="C3873" s="37"/>
    </row>
    <row r="3874" spans="1:3" x14ac:dyDescent="0.25">
      <c r="A3874" s="26"/>
      <c r="B3874" s="26"/>
      <c r="C3874" s="37"/>
    </row>
    <row r="3875" spans="1:3" x14ac:dyDescent="0.25">
      <c r="A3875" s="26"/>
      <c r="B3875" s="26"/>
      <c r="C3875" s="37"/>
    </row>
    <row r="3876" spans="1:3" x14ac:dyDescent="0.25">
      <c r="A3876" s="26"/>
      <c r="B3876" s="26"/>
      <c r="C3876" s="37"/>
    </row>
    <row r="3877" spans="1:3" x14ac:dyDescent="0.25">
      <c r="A3877" s="26"/>
      <c r="B3877" s="26"/>
      <c r="C3877" s="37"/>
    </row>
    <row r="3878" spans="1:3" x14ac:dyDescent="0.25">
      <c r="A3878" s="26"/>
      <c r="B3878" s="26"/>
      <c r="C3878" s="37"/>
    </row>
    <row r="3879" spans="1:3" x14ac:dyDescent="0.25">
      <c r="A3879" s="26"/>
      <c r="B3879" s="26"/>
      <c r="C3879" s="37"/>
    </row>
    <row r="3880" spans="1:3" x14ac:dyDescent="0.25">
      <c r="A3880" s="26"/>
      <c r="B3880" s="26"/>
      <c r="C3880" s="37"/>
    </row>
    <row r="3881" spans="1:3" x14ac:dyDescent="0.25">
      <c r="A3881" s="26"/>
      <c r="B3881" s="26"/>
      <c r="C3881" s="37"/>
    </row>
    <row r="3882" spans="1:3" x14ac:dyDescent="0.25">
      <c r="A3882" s="26"/>
      <c r="B3882" s="26"/>
      <c r="C3882" s="37"/>
    </row>
    <row r="3883" spans="1:3" x14ac:dyDescent="0.25">
      <c r="A3883" s="26"/>
      <c r="B3883" s="26"/>
      <c r="C3883" s="37"/>
    </row>
    <row r="3884" spans="1:3" x14ac:dyDescent="0.25">
      <c r="A3884" s="26"/>
      <c r="B3884" s="26"/>
      <c r="C3884" s="37"/>
    </row>
    <row r="3885" spans="1:3" x14ac:dyDescent="0.25">
      <c r="A3885" s="26"/>
      <c r="B3885" s="26"/>
      <c r="C3885" s="37"/>
    </row>
    <row r="3886" spans="1:3" x14ac:dyDescent="0.25">
      <c r="A3886" s="26"/>
      <c r="B3886" s="26"/>
      <c r="C3886" s="37"/>
    </row>
    <row r="3887" spans="1:3" x14ac:dyDescent="0.25">
      <c r="A3887" s="26"/>
      <c r="B3887" s="26"/>
      <c r="C3887" s="37"/>
    </row>
    <row r="3888" spans="1:3" x14ac:dyDescent="0.25">
      <c r="A3888" s="26"/>
      <c r="B3888" s="26"/>
      <c r="C3888" s="37"/>
    </row>
    <row r="3889" spans="1:3" x14ac:dyDescent="0.25">
      <c r="A3889" s="26"/>
      <c r="B3889" s="26"/>
      <c r="C3889" s="37"/>
    </row>
    <row r="3890" spans="1:3" x14ac:dyDescent="0.25">
      <c r="A3890" s="26"/>
      <c r="B3890" s="26"/>
      <c r="C3890" s="37"/>
    </row>
    <row r="3891" spans="1:3" x14ac:dyDescent="0.25">
      <c r="A3891" s="26"/>
      <c r="B3891" s="26"/>
      <c r="C3891" s="37"/>
    </row>
    <row r="3892" spans="1:3" x14ac:dyDescent="0.25">
      <c r="A3892" s="26"/>
      <c r="B3892" s="26"/>
      <c r="C3892" s="37"/>
    </row>
    <row r="3893" spans="1:3" x14ac:dyDescent="0.25">
      <c r="A3893" s="26"/>
      <c r="B3893" s="26"/>
      <c r="C3893" s="37"/>
    </row>
    <row r="3894" spans="1:3" x14ac:dyDescent="0.25">
      <c r="A3894" s="26"/>
      <c r="B3894" s="26"/>
      <c r="C3894" s="37"/>
    </row>
    <row r="3895" spans="1:3" x14ac:dyDescent="0.25">
      <c r="A3895" s="26"/>
      <c r="B3895" s="26"/>
      <c r="C3895" s="37"/>
    </row>
    <row r="3896" spans="1:3" x14ac:dyDescent="0.25">
      <c r="A3896" s="26"/>
      <c r="B3896" s="26"/>
      <c r="C3896" s="37"/>
    </row>
    <row r="3897" spans="1:3" x14ac:dyDescent="0.25">
      <c r="A3897" s="26"/>
      <c r="B3897" s="26"/>
      <c r="C3897" s="37"/>
    </row>
    <row r="3898" spans="1:3" x14ac:dyDescent="0.25">
      <c r="A3898" s="26"/>
      <c r="B3898" s="26"/>
      <c r="C3898" s="37"/>
    </row>
    <row r="3899" spans="1:3" x14ac:dyDescent="0.25">
      <c r="A3899" s="26"/>
      <c r="B3899" s="26"/>
      <c r="C3899" s="37"/>
    </row>
    <row r="3900" spans="1:3" x14ac:dyDescent="0.25">
      <c r="A3900" s="26"/>
      <c r="B3900" s="26"/>
      <c r="C3900" s="37"/>
    </row>
    <row r="3901" spans="1:3" x14ac:dyDescent="0.25">
      <c r="A3901" s="26"/>
      <c r="B3901" s="26"/>
      <c r="C3901" s="37"/>
    </row>
    <row r="3902" spans="1:3" x14ac:dyDescent="0.25">
      <c r="A3902" s="26"/>
      <c r="B3902" s="26"/>
      <c r="C3902" s="37"/>
    </row>
    <row r="3903" spans="1:3" x14ac:dyDescent="0.25">
      <c r="A3903" s="26"/>
      <c r="B3903" s="26"/>
      <c r="C3903" s="37"/>
    </row>
    <row r="3904" spans="1:3" x14ac:dyDescent="0.25">
      <c r="A3904" s="26"/>
      <c r="B3904" s="26"/>
      <c r="C3904" s="37"/>
    </row>
    <row r="3905" spans="1:3" x14ac:dyDescent="0.25">
      <c r="A3905" s="26"/>
      <c r="B3905" s="26"/>
      <c r="C3905" s="37"/>
    </row>
    <row r="3906" spans="1:3" x14ac:dyDescent="0.25">
      <c r="A3906" s="26"/>
      <c r="B3906" s="26"/>
      <c r="C3906" s="37"/>
    </row>
    <row r="3907" spans="1:3" x14ac:dyDescent="0.25">
      <c r="A3907" s="26"/>
      <c r="B3907" s="26"/>
      <c r="C3907" s="37"/>
    </row>
    <row r="3908" spans="1:3" x14ac:dyDescent="0.25">
      <c r="A3908" s="26"/>
      <c r="B3908" s="26"/>
      <c r="C3908" s="37"/>
    </row>
    <row r="3909" spans="1:3" x14ac:dyDescent="0.25">
      <c r="A3909" s="26"/>
      <c r="B3909" s="26"/>
      <c r="C3909" s="37"/>
    </row>
    <row r="3910" spans="1:3" x14ac:dyDescent="0.25">
      <c r="A3910" s="26"/>
      <c r="B3910" s="26"/>
      <c r="C3910" s="37"/>
    </row>
    <row r="3911" spans="1:3" x14ac:dyDescent="0.25">
      <c r="A3911" s="26"/>
      <c r="B3911" s="26"/>
      <c r="C3911" s="37"/>
    </row>
    <row r="3912" spans="1:3" x14ac:dyDescent="0.25">
      <c r="A3912" s="26"/>
      <c r="B3912" s="26"/>
      <c r="C3912" s="37"/>
    </row>
    <row r="3913" spans="1:3" x14ac:dyDescent="0.25">
      <c r="A3913" s="26"/>
      <c r="B3913" s="26"/>
      <c r="C3913" s="37"/>
    </row>
    <row r="3914" spans="1:3" x14ac:dyDescent="0.25">
      <c r="A3914" s="26"/>
      <c r="B3914" s="26"/>
      <c r="C3914" s="37"/>
    </row>
    <row r="3915" spans="1:3" x14ac:dyDescent="0.25">
      <c r="A3915" s="26"/>
      <c r="B3915" s="26"/>
      <c r="C3915" s="37"/>
    </row>
    <row r="3916" spans="1:3" x14ac:dyDescent="0.25">
      <c r="A3916" s="26"/>
      <c r="B3916" s="26"/>
      <c r="C3916" s="37"/>
    </row>
    <row r="3917" spans="1:3" x14ac:dyDescent="0.25">
      <c r="A3917" s="26"/>
      <c r="B3917" s="26"/>
      <c r="C3917" s="37"/>
    </row>
    <row r="3918" spans="1:3" x14ac:dyDescent="0.25">
      <c r="A3918" s="26"/>
      <c r="B3918" s="26"/>
      <c r="C3918" s="37"/>
    </row>
    <row r="3919" spans="1:3" x14ac:dyDescent="0.25">
      <c r="A3919" s="26"/>
      <c r="B3919" s="26"/>
      <c r="C3919" s="37"/>
    </row>
    <row r="3920" spans="1:3" x14ac:dyDescent="0.25">
      <c r="A3920" s="26"/>
      <c r="B3920" s="26"/>
      <c r="C3920" s="37"/>
    </row>
    <row r="3921" spans="1:3" x14ac:dyDescent="0.25">
      <c r="A3921" s="26"/>
      <c r="B3921" s="26"/>
      <c r="C3921" s="37"/>
    </row>
    <row r="3922" spans="1:3" x14ac:dyDescent="0.25">
      <c r="A3922" s="26"/>
      <c r="B3922" s="26"/>
      <c r="C3922" s="37"/>
    </row>
    <row r="3923" spans="1:3" x14ac:dyDescent="0.25">
      <c r="A3923" s="26"/>
      <c r="B3923" s="26"/>
      <c r="C3923" s="37"/>
    </row>
    <row r="3924" spans="1:3" x14ac:dyDescent="0.25">
      <c r="A3924" s="26"/>
      <c r="B3924" s="26"/>
      <c r="C3924" s="37"/>
    </row>
    <row r="3925" spans="1:3" x14ac:dyDescent="0.25">
      <c r="A3925" s="26"/>
      <c r="B3925" s="26"/>
      <c r="C3925" s="37"/>
    </row>
    <row r="3926" spans="1:3" x14ac:dyDescent="0.25">
      <c r="A3926" s="26"/>
      <c r="B3926" s="26"/>
      <c r="C3926" s="37"/>
    </row>
    <row r="3927" spans="1:3" x14ac:dyDescent="0.25">
      <c r="A3927" s="26"/>
      <c r="B3927" s="26"/>
      <c r="C3927" s="37"/>
    </row>
    <row r="3928" spans="1:3" x14ac:dyDescent="0.25">
      <c r="A3928" s="26"/>
      <c r="B3928" s="26"/>
      <c r="C3928" s="37"/>
    </row>
    <row r="3929" spans="1:3" x14ac:dyDescent="0.25">
      <c r="A3929" s="26"/>
      <c r="B3929" s="26"/>
      <c r="C3929" s="37"/>
    </row>
    <row r="3930" spans="1:3" x14ac:dyDescent="0.25">
      <c r="A3930" s="26"/>
      <c r="B3930" s="26"/>
      <c r="C3930" s="37"/>
    </row>
    <row r="3931" spans="1:3" x14ac:dyDescent="0.25">
      <c r="A3931" s="26"/>
      <c r="B3931" s="26"/>
      <c r="C3931" s="37"/>
    </row>
    <row r="3932" spans="1:3" x14ac:dyDescent="0.25">
      <c r="A3932" s="26"/>
      <c r="B3932" s="26"/>
      <c r="C3932" s="37"/>
    </row>
    <row r="3933" spans="1:3" x14ac:dyDescent="0.25">
      <c r="A3933" s="26"/>
      <c r="B3933" s="26"/>
      <c r="C3933" s="37"/>
    </row>
    <row r="3934" spans="1:3" x14ac:dyDescent="0.25">
      <c r="A3934" s="26"/>
      <c r="B3934" s="26"/>
      <c r="C3934" s="37"/>
    </row>
    <row r="3935" spans="1:3" x14ac:dyDescent="0.25">
      <c r="A3935" s="26"/>
      <c r="B3935" s="26"/>
      <c r="C3935" s="37"/>
    </row>
    <row r="3936" spans="1:3" x14ac:dyDescent="0.25">
      <c r="A3936" s="26"/>
      <c r="B3936" s="26"/>
      <c r="C3936" s="37"/>
    </row>
    <row r="3937" spans="1:3" x14ac:dyDescent="0.25">
      <c r="A3937" s="26"/>
      <c r="B3937" s="26"/>
      <c r="C3937" s="37"/>
    </row>
    <row r="3938" spans="1:3" x14ac:dyDescent="0.25">
      <c r="A3938" s="26"/>
      <c r="B3938" s="26"/>
      <c r="C3938" s="37"/>
    </row>
    <row r="3939" spans="1:3" x14ac:dyDescent="0.25">
      <c r="A3939" s="26"/>
      <c r="B3939" s="26"/>
      <c r="C3939" s="37"/>
    </row>
    <row r="3940" spans="1:3" x14ac:dyDescent="0.25">
      <c r="A3940" s="26"/>
      <c r="B3940" s="26"/>
      <c r="C3940" s="37"/>
    </row>
    <row r="3941" spans="1:3" x14ac:dyDescent="0.25">
      <c r="A3941" s="26"/>
      <c r="B3941" s="26"/>
      <c r="C3941" s="37"/>
    </row>
    <row r="3942" spans="1:3" x14ac:dyDescent="0.25">
      <c r="A3942" s="26"/>
      <c r="B3942" s="26"/>
      <c r="C3942" s="37"/>
    </row>
    <row r="3943" spans="1:3" x14ac:dyDescent="0.25">
      <c r="A3943" s="26"/>
      <c r="B3943" s="26"/>
      <c r="C3943" s="37"/>
    </row>
    <row r="3944" spans="1:3" x14ac:dyDescent="0.25">
      <c r="A3944" s="26"/>
      <c r="B3944" s="26"/>
      <c r="C3944" s="37"/>
    </row>
    <row r="3945" spans="1:3" x14ac:dyDescent="0.25">
      <c r="A3945" s="26"/>
      <c r="B3945" s="26"/>
      <c r="C3945" s="37"/>
    </row>
    <row r="3946" spans="1:3" x14ac:dyDescent="0.25">
      <c r="A3946" s="26"/>
      <c r="B3946" s="26"/>
      <c r="C3946" s="37"/>
    </row>
    <row r="3947" spans="1:3" x14ac:dyDescent="0.25">
      <c r="A3947" s="26"/>
      <c r="B3947" s="26"/>
      <c r="C3947" s="37"/>
    </row>
    <row r="3948" spans="1:3" x14ac:dyDescent="0.25">
      <c r="A3948" s="26"/>
      <c r="B3948" s="26"/>
      <c r="C3948" s="37"/>
    </row>
    <row r="3949" spans="1:3" x14ac:dyDescent="0.25">
      <c r="A3949" s="26"/>
      <c r="B3949" s="26"/>
      <c r="C3949" s="37"/>
    </row>
    <row r="3950" spans="1:3" x14ac:dyDescent="0.25">
      <c r="A3950" s="26"/>
      <c r="B3950" s="26"/>
      <c r="C3950" s="37"/>
    </row>
    <row r="3951" spans="1:3" x14ac:dyDescent="0.25">
      <c r="A3951" s="26"/>
      <c r="B3951" s="26"/>
      <c r="C3951" s="37"/>
    </row>
    <row r="3952" spans="1:3" x14ac:dyDescent="0.25">
      <c r="A3952" s="26"/>
      <c r="B3952" s="26"/>
      <c r="C3952" s="37"/>
    </row>
    <row r="3953" spans="1:3" x14ac:dyDescent="0.25">
      <c r="A3953" s="26"/>
      <c r="B3953" s="26"/>
      <c r="C3953" s="37"/>
    </row>
    <row r="3954" spans="1:3" x14ac:dyDescent="0.25">
      <c r="A3954" s="26"/>
      <c r="B3954" s="26"/>
      <c r="C3954" s="37"/>
    </row>
    <row r="3955" spans="1:3" x14ac:dyDescent="0.25">
      <c r="A3955" s="26"/>
      <c r="B3955" s="26"/>
      <c r="C3955" s="37"/>
    </row>
    <row r="3956" spans="1:3" x14ac:dyDescent="0.25">
      <c r="A3956" s="26"/>
      <c r="B3956" s="26"/>
      <c r="C3956" s="37"/>
    </row>
    <row r="3957" spans="1:3" x14ac:dyDescent="0.25">
      <c r="A3957" s="26"/>
      <c r="B3957" s="26"/>
      <c r="C3957" s="37"/>
    </row>
    <row r="3958" spans="1:3" x14ac:dyDescent="0.25">
      <c r="A3958" s="26"/>
      <c r="B3958" s="26"/>
      <c r="C3958" s="37"/>
    </row>
    <row r="3959" spans="1:3" x14ac:dyDescent="0.25">
      <c r="A3959" s="26"/>
      <c r="B3959" s="26"/>
      <c r="C3959" s="37"/>
    </row>
    <row r="3960" spans="1:3" x14ac:dyDescent="0.25">
      <c r="A3960" s="26"/>
      <c r="B3960" s="26"/>
      <c r="C3960" s="37"/>
    </row>
    <row r="3961" spans="1:3" x14ac:dyDescent="0.25">
      <c r="A3961" s="26"/>
      <c r="B3961" s="26"/>
      <c r="C3961" s="37"/>
    </row>
    <row r="3962" spans="1:3" x14ac:dyDescent="0.25">
      <c r="A3962" s="26"/>
      <c r="B3962" s="26"/>
      <c r="C3962" s="37"/>
    </row>
    <row r="3963" spans="1:3" x14ac:dyDescent="0.25">
      <c r="A3963" s="26"/>
      <c r="B3963" s="26"/>
      <c r="C3963" s="37"/>
    </row>
    <row r="3964" spans="1:3" x14ac:dyDescent="0.25">
      <c r="A3964" s="26"/>
      <c r="B3964" s="26"/>
      <c r="C3964" s="37"/>
    </row>
    <row r="3965" spans="1:3" x14ac:dyDescent="0.25">
      <c r="A3965" s="26"/>
      <c r="B3965" s="26"/>
      <c r="C3965" s="37"/>
    </row>
    <row r="3966" spans="1:3" x14ac:dyDescent="0.25">
      <c r="A3966" s="26"/>
      <c r="B3966" s="26"/>
      <c r="C3966" s="37"/>
    </row>
    <row r="3967" spans="1:3" x14ac:dyDescent="0.25">
      <c r="A3967" s="26"/>
      <c r="B3967" s="26"/>
      <c r="C3967" s="37"/>
    </row>
    <row r="3968" spans="1:3" x14ac:dyDescent="0.25">
      <c r="A3968" s="26"/>
      <c r="B3968" s="26"/>
      <c r="C3968" s="37"/>
    </row>
    <row r="3969" spans="1:3" x14ac:dyDescent="0.25">
      <c r="A3969" s="26"/>
      <c r="B3969" s="26"/>
      <c r="C3969" s="37"/>
    </row>
    <row r="3970" spans="1:3" x14ac:dyDescent="0.25">
      <c r="A3970" s="26"/>
      <c r="B3970" s="26"/>
      <c r="C3970" s="37"/>
    </row>
    <row r="3971" spans="1:3" x14ac:dyDescent="0.25">
      <c r="A3971" s="26"/>
      <c r="B3971" s="26"/>
      <c r="C3971" s="37"/>
    </row>
    <row r="3972" spans="1:3" x14ac:dyDescent="0.25">
      <c r="A3972" s="26"/>
      <c r="B3972" s="26"/>
      <c r="C3972" s="37"/>
    </row>
    <row r="3973" spans="1:3" x14ac:dyDescent="0.25">
      <c r="A3973" s="26"/>
      <c r="B3973" s="26"/>
      <c r="C3973" s="37"/>
    </row>
    <row r="3974" spans="1:3" x14ac:dyDescent="0.25">
      <c r="A3974" s="26"/>
      <c r="B3974" s="26"/>
      <c r="C3974" s="37"/>
    </row>
    <row r="3975" spans="1:3" x14ac:dyDescent="0.25">
      <c r="A3975" s="26"/>
      <c r="B3975" s="26"/>
      <c r="C3975" s="37"/>
    </row>
    <row r="3976" spans="1:3" x14ac:dyDescent="0.25">
      <c r="A3976" s="26"/>
      <c r="B3976" s="26"/>
      <c r="C3976" s="37"/>
    </row>
    <row r="3977" spans="1:3" x14ac:dyDescent="0.25">
      <c r="A3977" s="26"/>
      <c r="B3977" s="26"/>
      <c r="C3977" s="37"/>
    </row>
    <row r="3978" spans="1:3" x14ac:dyDescent="0.25">
      <c r="A3978" s="26"/>
      <c r="B3978" s="26"/>
      <c r="C3978" s="37"/>
    </row>
    <row r="3979" spans="1:3" x14ac:dyDescent="0.25">
      <c r="A3979" s="26"/>
      <c r="B3979" s="26"/>
      <c r="C3979" s="37"/>
    </row>
    <row r="3980" spans="1:3" x14ac:dyDescent="0.25">
      <c r="A3980" s="26"/>
      <c r="B3980" s="26"/>
      <c r="C3980" s="37"/>
    </row>
    <row r="3981" spans="1:3" x14ac:dyDescent="0.25">
      <c r="A3981" s="26"/>
      <c r="B3981" s="26"/>
      <c r="C3981" s="37"/>
    </row>
    <row r="3982" spans="1:3" x14ac:dyDescent="0.25">
      <c r="A3982" s="26"/>
      <c r="B3982" s="26"/>
      <c r="C3982" s="37"/>
    </row>
    <row r="3983" spans="1:3" x14ac:dyDescent="0.25">
      <c r="A3983" s="26"/>
      <c r="B3983" s="26"/>
      <c r="C3983" s="37"/>
    </row>
    <row r="3984" spans="1:3" x14ac:dyDescent="0.25">
      <c r="A3984" s="26"/>
      <c r="B3984" s="26"/>
      <c r="C3984" s="37"/>
    </row>
    <row r="3985" spans="1:3" x14ac:dyDescent="0.25">
      <c r="A3985" s="26"/>
      <c r="B3985" s="26"/>
      <c r="C3985" s="37"/>
    </row>
    <row r="3986" spans="1:3" x14ac:dyDescent="0.25">
      <c r="A3986" s="26"/>
      <c r="B3986" s="26"/>
      <c r="C3986" s="37"/>
    </row>
    <row r="3987" spans="1:3" x14ac:dyDescent="0.25">
      <c r="A3987" s="26"/>
      <c r="B3987" s="26"/>
      <c r="C3987" s="37"/>
    </row>
    <row r="3988" spans="1:3" x14ac:dyDescent="0.25">
      <c r="A3988" s="26"/>
      <c r="B3988" s="26"/>
      <c r="C3988" s="37"/>
    </row>
    <row r="3989" spans="1:3" x14ac:dyDescent="0.25">
      <c r="A3989" s="26"/>
      <c r="B3989" s="26"/>
      <c r="C3989" s="37"/>
    </row>
    <row r="3990" spans="1:3" x14ac:dyDescent="0.25">
      <c r="A3990" s="26"/>
      <c r="B3990" s="26"/>
      <c r="C3990" s="37"/>
    </row>
    <row r="3991" spans="1:3" x14ac:dyDescent="0.25">
      <c r="A3991" s="26"/>
      <c r="B3991" s="26"/>
      <c r="C3991" s="37"/>
    </row>
    <row r="3992" spans="1:3" x14ac:dyDescent="0.25">
      <c r="A3992" s="26"/>
      <c r="B3992" s="26"/>
      <c r="C3992" s="37"/>
    </row>
    <row r="3993" spans="1:3" x14ac:dyDescent="0.25">
      <c r="A3993" s="26"/>
      <c r="B3993" s="26"/>
      <c r="C3993" s="37"/>
    </row>
    <row r="3994" spans="1:3" x14ac:dyDescent="0.25">
      <c r="A3994" s="26"/>
      <c r="B3994" s="26"/>
      <c r="C3994" s="37"/>
    </row>
    <row r="3995" spans="1:3" x14ac:dyDescent="0.25">
      <c r="A3995" s="26"/>
      <c r="B3995" s="26"/>
      <c r="C3995" s="37"/>
    </row>
    <row r="3996" spans="1:3" x14ac:dyDescent="0.25">
      <c r="A3996" s="26"/>
      <c r="B3996" s="26"/>
      <c r="C3996" s="37"/>
    </row>
    <row r="3997" spans="1:3" x14ac:dyDescent="0.25">
      <c r="A3997" s="26"/>
      <c r="B3997" s="26"/>
      <c r="C3997" s="37"/>
    </row>
    <row r="3998" spans="1:3" x14ac:dyDescent="0.25">
      <c r="A3998" s="26"/>
      <c r="B3998" s="26"/>
      <c r="C3998" s="37"/>
    </row>
    <row r="3999" spans="1:3" x14ac:dyDescent="0.25">
      <c r="A3999" s="26"/>
      <c r="B3999" s="26"/>
      <c r="C3999" s="37"/>
    </row>
    <row r="4000" spans="1:3" x14ac:dyDescent="0.25">
      <c r="A4000" s="26"/>
      <c r="B4000" s="26"/>
      <c r="C4000" s="37"/>
    </row>
    <row r="4001" spans="1:3" x14ac:dyDescent="0.25">
      <c r="A4001" s="26"/>
      <c r="B4001" s="26"/>
      <c r="C4001" s="37"/>
    </row>
    <row r="4002" spans="1:3" x14ac:dyDescent="0.25">
      <c r="A4002" s="26"/>
      <c r="B4002" s="26"/>
      <c r="C4002" s="37"/>
    </row>
    <row r="4003" spans="1:3" x14ac:dyDescent="0.25">
      <c r="A4003" s="26"/>
      <c r="B4003" s="26"/>
      <c r="C4003" s="37"/>
    </row>
    <row r="4004" spans="1:3" x14ac:dyDescent="0.25">
      <c r="A4004" s="26"/>
      <c r="B4004" s="26"/>
      <c r="C4004" s="37"/>
    </row>
    <row r="4005" spans="1:3" x14ac:dyDescent="0.25">
      <c r="A4005" s="26"/>
      <c r="B4005" s="26"/>
      <c r="C4005" s="37"/>
    </row>
    <row r="4006" spans="1:3" x14ac:dyDescent="0.25">
      <c r="A4006" s="26"/>
      <c r="B4006" s="26"/>
      <c r="C4006" s="37"/>
    </row>
    <row r="4007" spans="1:3" x14ac:dyDescent="0.25">
      <c r="A4007" s="26"/>
      <c r="B4007" s="26"/>
      <c r="C4007" s="37"/>
    </row>
    <row r="4008" spans="1:3" x14ac:dyDescent="0.25">
      <c r="A4008" s="26"/>
      <c r="B4008" s="26"/>
      <c r="C4008" s="37"/>
    </row>
    <row r="4009" spans="1:3" x14ac:dyDescent="0.25">
      <c r="A4009" s="26"/>
      <c r="B4009" s="26"/>
      <c r="C4009" s="37"/>
    </row>
    <row r="4010" spans="1:3" x14ac:dyDescent="0.25">
      <c r="A4010" s="26"/>
      <c r="B4010" s="26"/>
      <c r="C4010" s="37"/>
    </row>
    <row r="4011" spans="1:3" x14ac:dyDescent="0.25">
      <c r="A4011" s="26"/>
      <c r="B4011" s="26"/>
      <c r="C4011" s="37"/>
    </row>
    <row r="4012" spans="1:3" x14ac:dyDescent="0.25">
      <c r="A4012" s="26"/>
      <c r="B4012" s="26"/>
      <c r="C4012" s="37"/>
    </row>
    <row r="4013" spans="1:3" x14ac:dyDescent="0.25">
      <c r="A4013" s="26"/>
      <c r="B4013" s="26"/>
      <c r="C4013" s="37"/>
    </row>
    <row r="4014" spans="1:3" x14ac:dyDescent="0.25">
      <c r="A4014" s="26"/>
      <c r="B4014" s="26"/>
      <c r="C4014" s="37"/>
    </row>
    <row r="4015" spans="1:3" x14ac:dyDescent="0.25">
      <c r="A4015" s="26"/>
      <c r="B4015" s="26"/>
      <c r="C4015" s="37"/>
    </row>
    <row r="4016" spans="1:3" x14ac:dyDescent="0.25">
      <c r="A4016" s="26"/>
      <c r="B4016" s="26"/>
      <c r="C4016" s="37"/>
    </row>
    <row r="4017" spans="1:3" x14ac:dyDescent="0.25">
      <c r="A4017" s="26"/>
      <c r="B4017" s="26"/>
      <c r="C4017" s="37"/>
    </row>
    <row r="4018" spans="1:3" x14ac:dyDescent="0.25">
      <c r="A4018" s="26"/>
      <c r="B4018" s="26"/>
      <c r="C4018" s="37"/>
    </row>
    <row r="4019" spans="1:3" x14ac:dyDescent="0.25">
      <c r="A4019" s="26"/>
      <c r="B4019" s="26"/>
      <c r="C4019" s="37"/>
    </row>
    <row r="4020" spans="1:3" x14ac:dyDescent="0.25">
      <c r="A4020" s="26"/>
      <c r="B4020" s="26"/>
      <c r="C4020" s="37"/>
    </row>
    <row r="4021" spans="1:3" x14ac:dyDescent="0.25">
      <c r="A4021" s="26"/>
      <c r="B4021" s="26"/>
      <c r="C4021" s="37"/>
    </row>
    <row r="4022" spans="1:3" x14ac:dyDescent="0.25">
      <c r="A4022" s="26"/>
      <c r="B4022" s="26"/>
      <c r="C4022" s="37"/>
    </row>
    <row r="4023" spans="1:3" x14ac:dyDescent="0.25">
      <c r="A4023" s="26"/>
      <c r="B4023" s="26"/>
      <c r="C4023" s="37"/>
    </row>
    <row r="4024" spans="1:3" x14ac:dyDescent="0.25">
      <c r="A4024" s="26"/>
      <c r="B4024" s="26"/>
      <c r="C4024" s="37"/>
    </row>
    <row r="4025" spans="1:3" x14ac:dyDescent="0.25">
      <c r="A4025" s="26"/>
      <c r="B4025" s="26"/>
      <c r="C4025" s="37"/>
    </row>
    <row r="4026" spans="1:3" x14ac:dyDescent="0.25">
      <c r="A4026" s="26"/>
      <c r="B4026" s="26"/>
      <c r="C4026" s="37"/>
    </row>
    <row r="4027" spans="1:3" x14ac:dyDescent="0.25">
      <c r="A4027" s="26"/>
      <c r="B4027" s="26"/>
      <c r="C4027" s="37"/>
    </row>
    <row r="4028" spans="1:3" x14ac:dyDescent="0.25">
      <c r="A4028" s="26"/>
      <c r="B4028" s="26"/>
      <c r="C4028" s="37"/>
    </row>
    <row r="4029" spans="1:3" x14ac:dyDescent="0.25">
      <c r="A4029" s="26"/>
      <c r="B4029" s="26"/>
      <c r="C4029" s="37"/>
    </row>
    <row r="4030" spans="1:3" x14ac:dyDescent="0.25">
      <c r="A4030" s="26"/>
      <c r="B4030" s="26"/>
      <c r="C4030" s="37"/>
    </row>
    <row r="4031" spans="1:3" x14ac:dyDescent="0.25">
      <c r="A4031" s="26"/>
      <c r="B4031" s="26"/>
      <c r="C4031" s="37"/>
    </row>
    <row r="4032" spans="1:3" x14ac:dyDescent="0.25">
      <c r="A4032" s="26"/>
      <c r="B4032" s="26"/>
      <c r="C4032" s="37"/>
    </row>
    <row r="4033" spans="1:3" x14ac:dyDescent="0.25">
      <c r="A4033" s="26"/>
      <c r="B4033" s="26"/>
      <c r="C4033" s="37"/>
    </row>
    <row r="4034" spans="1:3" x14ac:dyDescent="0.25">
      <c r="A4034" s="26"/>
      <c r="B4034" s="26"/>
      <c r="C4034" s="37"/>
    </row>
    <row r="4035" spans="1:3" x14ac:dyDescent="0.25">
      <c r="A4035" s="26"/>
      <c r="B4035" s="26"/>
      <c r="C4035" s="37"/>
    </row>
    <row r="4036" spans="1:3" x14ac:dyDescent="0.25">
      <c r="A4036" s="26"/>
      <c r="B4036" s="26"/>
      <c r="C4036" s="37"/>
    </row>
    <row r="4037" spans="1:3" x14ac:dyDescent="0.25">
      <c r="A4037" s="26"/>
      <c r="B4037" s="26"/>
      <c r="C4037" s="37"/>
    </row>
    <row r="4038" spans="1:3" x14ac:dyDescent="0.25">
      <c r="A4038" s="26"/>
      <c r="B4038" s="26"/>
      <c r="C4038" s="37"/>
    </row>
    <row r="4039" spans="1:3" x14ac:dyDescent="0.25">
      <c r="A4039" s="26"/>
      <c r="B4039" s="26"/>
      <c r="C4039" s="37"/>
    </row>
    <row r="4040" spans="1:3" x14ac:dyDescent="0.25">
      <c r="A4040" s="26"/>
      <c r="B4040" s="26"/>
      <c r="C4040" s="37"/>
    </row>
    <row r="4041" spans="1:3" x14ac:dyDescent="0.25">
      <c r="A4041" s="26"/>
      <c r="B4041" s="26"/>
      <c r="C4041" s="37"/>
    </row>
    <row r="4042" spans="1:3" x14ac:dyDescent="0.25">
      <c r="A4042" s="26"/>
      <c r="B4042" s="26"/>
      <c r="C4042" s="37"/>
    </row>
    <row r="4043" spans="1:3" x14ac:dyDescent="0.25">
      <c r="A4043" s="26"/>
      <c r="B4043" s="26"/>
      <c r="C4043" s="37"/>
    </row>
    <row r="4044" spans="1:3" x14ac:dyDescent="0.25">
      <c r="A4044" s="26"/>
      <c r="B4044" s="26"/>
      <c r="C4044" s="37"/>
    </row>
    <row r="4045" spans="1:3" x14ac:dyDescent="0.25">
      <c r="A4045" s="26"/>
      <c r="B4045" s="26"/>
      <c r="C4045" s="37"/>
    </row>
    <row r="4046" spans="1:3" x14ac:dyDescent="0.25">
      <c r="A4046" s="26"/>
      <c r="B4046" s="26"/>
      <c r="C4046" s="37"/>
    </row>
    <row r="4047" spans="1:3" x14ac:dyDescent="0.25">
      <c r="A4047" s="26"/>
      <c r="B4047" s="26"/>
      <c r="C4047" s="37"/>
    </row>
    <row r="4048" spans="1:3" x14ac:dyDescent="0.25">
      <c r="A4048" s="26"/>
      <c r="B4048" s="26"/>
      <c r="C4048" s="37"/>
    </row>
    <row r="4049" spans="1:3" x14ac:dyDescent="0.25">
      <c r="A4049" s="26"/>
      <c r="B4049" s="26"/>
      <c r="C4049" s="37"/>
    </row>
    <row r="4050" spans="1:3" x14ac:dyDescent="0.25">
      <c r="A4050" s="26"/>
      <c r="B4050" s="26"/>
      <c r="C4050" s="37"/>
    </row>
    <row r="4051" spans="1:3" x14ac:dyDescent="0.25">
      <c r="A4051" s="26"/>
      <c r="B4051" s="26"/>
      <c r="C4051" s="37"/>
    </row>
    <row r="4052" spans="1:3" x14ac:dyDescent="0.25">
      <c r="A4052" s="26"/>
      <c r="B4052" s="26"/>
      <c r="C4052" s="37"/>
    </row>
    <row r="4053" spans="1:3" x14ac:dyDescent="0.25">
      <c r="A4053" s="26"/>
      <c r="B4053" s="26"/>
      <c r="C4053" s="37"/>
    </row>
    <row r="4054" spans="1:3" x14ac:dyDescent="0.25">
      <c r="A4054" s="26"/>
      <c r="B4054" s="26"/>
      <c r="C4054" s="37"/>
    </row>
    <row r="4055" spans="1:3" x14ac:dyDescent="0.25">
      <c r="A4055" s="26"/>
      <c r="B4055" s="26"/>
      <c r="C4055" s="37"/>
    </row>
    <row r="4056" spans="1:3" x14ac:dyDescent="0.25">
      <c r="A4056" s="26"/>
      <c r="B4056" s="26"/>
      <c r="C4056" s="37"/>
    </row>
    <row r="4057" spans="1:3" x14ac:dyDescent="0.25">
      <c r="A4057" s="26"/>
      <c r="B4057" s="26"/>
      <c r="C4057" s="37"/>
    </row>
    <row r="4058" spans="1:3" x14ac:dyDescent="0.25">
      <c r="A4058" s="26"/>
      <c r="B4058" s="26"/>
      <c r="C4058" s="37"/>
    </row>
    <row r="4059" spans="1:3" x14ac:dyDescent="0.25">
      <c r="A4059" s="26"/>
      <c r="B4059" s="26"/>
      <c r="C4059" s="37"/>
    </row>
    <row r="4060" spans="1:3" x14ac:dyDescent="0.25">
      <c r="A4060" s="26"/>
      <c r="B4060" s="26"/>
      <c r="C4060" s="37"/>
    </row>
    <row r="4061" spans="1:3" x14ac:dyDescent="0.25">
      <c r="A4061" s="26"/>
      <c r="B4061" s="26"/>
      <c r="C4061" s="37"/>
    </row>
    <row r="4062" spans="1:3" x14ac:dyDescent="0.25">
      <c r="A4062" s="26"/>
      <c r="B4062" s="26"/>
      <c r="C4062" s="37"/>
    </row>
    <row r="4063" spans="1:3" x14ac:dyDescent="0.25">
      <c r="A4063" s="26"/>
      <c r="B4063" s="26"/>
      <c r="C4063" s="37"/>
    </row>
    <row r="4064" spans="1:3" x14ac:dyDescent="0.25">
      <c r="A4064" s="26"/>
      <c r="B4064" s="26"/>
      <c r="C4064" s="37"/>
    </row>
    <row r="4065" spans="1:3" x14ac:dyDescent="0.25">
      <c r="A4065" s="26"/>
      <c r="B4065" s="26"/>
      <c r="C4065" s="37"/>
    </row>
    <row r="4066" spans="1:3" x14ac:dyDescent="0.25">
      <c r="A4066" s="26"/>
      <c r="B4066" s="26"/>
      <c r="C4066" s="37"/>
    </row>
    <row r="4067" spans="1:3" x14ac:dyDescent="0.25">
      <c r="A4067" s="26"/>
      <c r="B4067" s="26"/>
      <c r="C4067" s="37"/>
    </row>
    <row r="4068" spans="1:3" x14ac:dyDescent="0.25">
      <c r="A4068" s="26"/>
      <c r="B4068" s="26"/>
      <c r="C4068" s="37"/>
    </row>
    <row r="4069" spans="1:3" x14ac:dyDescent="0.25">
      <c r="A4069" s="26"/>
      <c r="B4069" s="26"/>
      <c r="C4069" s="37"/>
    </row>
    <row r="4070" spans="1:3" x14ac:dyDescent="0.25">
      <c r="A4070" s="26"/>
      <c r="B4070" s="26"/>
      <c r="C4070" s="37"/>
    </row>
    <row r="4071" spans="1:3" x14ac:dyDescent="0.25">
      <c r="A4071" s="26"/>
      <c r="B4071" s="26"/>
      <c r="C4071" s="37"/>
    </row>
    <row r="4072" spans="1:3" x14ac:dyDescent="0.25">
      <c r="A4072" s="26"/>
      <c r="B4072" s="26"/>
      <c r="C4072" s="37"/>
    </row>
    <row r="4073" spans="1:3" x14ac:dyDescent="0.25">
      <c r="A4073" s="26"/>
      <c r="B4073" s="26"/>
      <c r="C4073" s="37"/>
    </row>
    <row r="4074" spans="1:3" x14ac:dyDescent="0.25">
      <c r="A4074" s="26"/>
      <c r="B4074" s="26"/>
      <c r="C4074" s="37"/>
    </row>
    <row r="4075" spans="1:3" x14ac:dyDescent="0.25">
      <c r="A4075" s="26"/>
      <c r="B4075" s="26"/>
      <c r="C4075" s="37"/>
    </row>
    <row r="4076" spans="1:3" x14ac:dyDescent="0.25">
      <c r="A4076" s="26"/>
      <c r="B4076" s="26"/>
      <c r="C4076" s="37"/>
    </row>
    <row r="4077" spans="1:3" x14ac:dyDescent="0.25">
      <c r="A4077" s="26"/>
      <c r="B4077" s="26"/>
      <c r="C4077" s="37"/>
    </row>
    <row r="4078" spans="1:3" x14ac:dyDescent="0.25">
      <c r="A4078" s="26"/>
      <c r="B4078" s="26"/>
      <c r="C4078" s="37"/>
    </row>
    <row r="4079" spans="1:3" x14ac:dyDescent="0.25">
      <c r="A4079" s="26"/>
      <c r="B4079" s="26"/>
      <c r="C4079" s="37"/>
    </row>
    <row r="4080" spans="1:3" x14ac:dyDescent="0.25">
      <c r="A4080" s="26"/>
      <c r="B4080" s="26"/>
      <c r="C4080" s="37"/>
    </row>
    <row r="4081" spans="1:3" x14ac:dyDescent="0.25">
      <c r="A4081" s="26"/>
      <c r="B4081" s="26"/>
      <c r="C4081" s="37"/>
    </row>
    <row r="4082" spans="1:3" x14ac:dyDescent="0.25">
      <c r="A4082" s="26"/>
      <c r="B4082" s="26"/>
      <c r="C4082" s="37"/>
    </row>
    <row r="4083" spans="1:3" x14ac:dyDescent="0.25">
      <c r="A4083" s="26"/>
      <c r="B4083" s="26"/>
      <c r="C4083" s="37"/>
    </row>
    <row r="4084" spans="1:3" x14ac:dyDescent="0.25">
      <c r="A4084" s="26"/>
      <c r="B4084" s="26"/>
      <c r="C4084" s="37"/>
    </row>
    <row r="4085" spans="1:3" x14ac:dyDescent="0.25">
      <c r="A4085" s="26"/>
      <c r="B4085" s="26"/>
      <c r="C4085" s="37"/>
    </row>
    <row r="4086" spans="1:3" x14ac:dyDescent="0.25">
      <c r="A4086" s="26"/>
      <c r="B4086" s="26"/>
      <c r="C4086" s="37"/>
    </row>
    <row r="4087" spans="1:3" x14ac:dyDescent="0.25">
      <c r="A4087" s="26"/>
      <c r="B4087" s="26"/>
      <c r="C4087" s="37"/>
    </row>
    <row r="4088" spans="1:3" x14ac:dyDescent="0.25">
      <c r="A4088" s="26"/>
      <c r="B4088" s="26"/>
      <c r="C4088" s="37"/>
    </row>
    <row r="4089" spans="1:3" x14ac:dyDescent="0.25">
      <c r="A4089" s="26"/>
      <c r="B4089" s="26"/>
      <c r="C4089" s="37"/>
    </row>
    <row r="4090" spans="1:3" x14ac:dyDescent="0.25">
      <c r="A4090" s="26"/>
      <c r="B4090" s="26"/>
      <c r="C4090" s="37"/>
    </row>
    <row r="4091" spans="1:3" x14ac:dyDescent="0.25">
      <c r="A4091" s="26"/>
      <c r="B4091" s="26"/>
      <c r="C4091" s="37"/>
    </row>
    <row r="4092" spans="1:3" x14ac:dyDescent="0.25">
      <c r="A4092" s="26"/>
      <c r="B4092" s="26"/>
      <c r="C4092" s="37"/>
    </row>
    <row r="4093" spans="1:3" x14ac:dyDescent="0.25">
      <c r="A4093" s="26"/>
      <c r="B4093" s="26"/>
      <c r="C4093" s="37"/>
    </row>
    <row r="4094" spans="1:3" x14ac:dyDescent="0.25">
      <c r="A4094" s="26"/>
      <c r="B4094" s="26"/>
      <c r="C4094" s="37"/>
    </row>
    <row r="4095" spans="1:3" x14ac:dyDescent="0.25">
      <c r="A4095" s="26"/>
      <c r="B4095" s="26"/>
      <c r="C4095" s="37"/>
    </row>
    <row r="4096" spans="1:3" x14ac:dyDescent="0.25">
      <c r="A4096" s="26"/>
      <c r="B4096" s="26"/>
      <c r="C4096" s="37"/>
    </row>
    <row r="4097" spans="1:3" x14ac:dyDescent="0.25">
      <c r="A4097" s="26"/>
      <c r="B4097" s="26"/>
      <c r="C4097" s="37"/>
    </row>
    <row r="4098" spans="1:3" x14ac:dyDescent="0.25">
      <c r="A4098" s="26"/>
      <c r="B4098" s="26"/>
      <c r="C4098" s="37"/>
    </row>
    <row r="4099" spans="1:3" x14ac:dyDescent="0.25">
      <c r="A4099" s="26"/>
      <c r="B4099" s="26"/>
      <c r="C4099" s="37"/>
    </row>
    <row r="4100" spans="1:3" x14ac:dyDescent="0.25">
      <c r="A4100" s="26"/>
      <c r="B4100" s="26"/>
      <c r="C4100" s="37"/>
    </row>
    <row r="4101" spans="1:3" x14ac:dyDescent="0.25">
      <c r="A4101" s="26"/>
      <c r="B4101" s="26"/>
      <c r="C4101" s="37"/>
    </row>
    <row r="4102" spans="1:3" x14ac:dyDescent="0.25">
      <c r="A4102" s="26"/>
      <c r="B4102" s="26"/>
      <c r="C4102" s="37"/>
    </row>
    <row r="4103" spans="1:3" x14ac:dyDescent="0.25">
      <c r="A4103" s="26"/>
      <c r="B4103" s="26"/>
      <c r="C4103" s="37"/>
    </row>
    <row r="4104" spans="1:3" x14ac:dyDescent="0.25">
      <c r="A4104" s="26"/>
      <c r="B4104" s="26"/>
      <c r="C4104" s="37"/>
    </row>
    <row r="4105" spans="1:3" x14ac:dyDescent="0.25">
      <c r="A4105" s="26"/>
      <c r="B4105" s="26"/>
      <c r="C4105" s="37"/>
    </row>
    <row r="4106" spans="1:3" x14ac:dyDescent="0.25">
      <c r="A4106" s="26"/>
      <c r="B4106" s="26"/>
      <c r="C4106" s="37"/>
    </row>
    <row r="4107" spans="1:3" x14ac:dyDescent="0.25">
      <c r="A4107" s="26"/>
      <c r="B4107" s="26"/>
      <c r="C4107" s="37"/>
    </row>
    <row r="4108" spans="1:3" x14ac:dyDescent="0.25">
      <c r="A4108" s="26"/>
      <c r="B4108" s="26"/>
      <c r="C4108" s="37"/>
    </row>
    <row r="4109" spans="1:3" x14ac:dyDescent="0.25">
      <c r="A4109" s="26"/>
      <c r="B4109" s="26"/>
      <c r="C4109" s="37"/>
    </row>
    <row r="4110" spans="1:3" x14ac:dyDescent="0.25">
      <c r="A4110" s="26"/>
      <c r="B4110" s="26"/>
      <c r="C4110" s="37"/>
    </row>
    <row r="4111" spans="1:3" x14ac:dyDescent="0.25">
      <c r="A4111" s="26"/>
      <c r="B4111" s="26"/>
      <c r="C4111" s="37"/>
    </row>
    <row r="4112" spans="1:3" x14ac:dyDescent="0.25">
      <c r="A4112" s="26"/>
      <c r="B4112" s="26"/>
      <c r="C4112" s="37"/>
    </row>
    <row r="4113" spans="1:3" x14ac:dyDescent="0.25">
      <c r="A4113" s="26"/>
      <c r="B4113" s="26"/>
      <c r="C4113" s="37"/>
    </row>
    <row r="4114" spans="1:3" x14ac:dyDescent="0.25">
      <c r="A4114" s="26"/>
      <c r="B4114" s="26"/>
      <c r="C4114" s="37"/>
    </row>
    <row r="4115" spans="1:3" x14ac:dyDescent="0.25">
      <c r="A4115" s="26"/>
      <c r="B4115" s="26"/>
      <c r="C4115" s="37"/>
    </row>
    <row r="4116" spans="1:3" x14ac:dyDescent="0.25">
      <c r="A4116" s="26"/>
      <c r="B4116" s="26"/>
      <c r="C4116" s="37"/>
    </row>
    <row r="4117" spans="1:3" x14ac:dyDescent="0.25">
      <c r="A4117" s="26"/>
      <c r="B4117" s="26"/>
      <c r="C4117" s="37"/>
    </row>
    <row r="4118" spans="1:3" x14ac:dyDescent="0.25">
      <c r="A4118" s="26"/>
      <c r="B4118" s="26"/>
      <c r="C4118" s="37"/>
    </row>
    <row r="4119" spans="1:3" x14ac:dyDescent="0.25">
      <c r="A4119" s="26"/>
      <c r="B4119" s="26"/>
      <c r="C4119" s="37"/>
    </row>
    <row r="4120" spans="1:3" x14ac:dyDescent="0.25">
      <c r="A4120" s="26"/>
      <c r="B4120" s="26"/>
      <c r="C4120" s="37"/>
    </row>
    <row r="4121" spans="1:3" x14ac:dyDescent="0.25">
      <c r="A4121" s="26"/>
      <c r="B4121" s="26"/>
      <c r="C4121" s="37"/>
    </row>
    <row r="4122" spans="1:3" x14ac:dyDescent="0.25">
      <c r="A4122" s="26"/>
      <c r="B4122" s="26"/>
      <c r="C4122" s="37"/>
    </row>
    <row r="4123" spans="1:3" x14ac:dyDescent="0.25">
      <c r="A4123" s="26"/>
      <c r="B4123" s="26"/>
      <c r="C4123" s="37"/>
    </row>
    <row r="4124" spans="1:3" x14ac:dyDescent="0.25">
      <c r="A4124" s="26"/>
      <c r="B4124" s="26"/>
      <c r="C4124" s="37"/>
    </row>
    <row r="4125" spans="1:3" x14ac:dyDescent="0.25">
      <c r="A4125" s="26"/>
      <c r="B4125" s="26"/>
      <c r="C4125" s="37"/>
    </row>
    <row r="4126" spans="1:3" x14ac:dyDescent="0.25">
      <c r="A4126" s="26"/>
      <c r="B4126" s="26"/>
      <c r="C4126" s="37"/>
    </row>
    <row r="4127" spans="1:3" x14ac:dyDescent="0.25">
      <c r="A4127" s="26"/>
      <c r="B4127" s="26"/>
      <c r="C4127" s="37"/>
    </row>
    <row r="4128" spans="1:3" x14ac:dyDescent="0.25">
      <c r="A4128" s="26"/>
      <c r="B4128" s="26"/>
      <c r="C4128" s="37"/>
    </row>
    <row r="4129" spans="1:3" x14ac:dyDescent="0.25">
      <c r="A4129" s="26"/>
      <c r="B4129" s="26"/>
      <c r="C4129" s="37"/>
    </row>
    <row r="4130" spans="1:3" x14ac:dyDescent="0.25">
      <c r="A4130" s="26"/>
      <c r="B4130" s="26"/>
      <c r="C4130" s="37"/>
    </row>
    <row r="4131" spans="1:3" x14ac:dyDescent="0.25">
      <c r="A4131" s="26"/>
      <c r="B4131" s="26"/>
      <c r="C4131" s="37"/>
    </row>
    <row r="4132" spans="1:3" x14ac:dyDescent="0.25">
      <c r="A4132" s="26"/>
      <c r="B4132" s="26"/>
      <c r="C4132" s="37"/>
    </row>
    <row r="4133" spans="1:3" x14ac:dyDescent="0.25">
      <c r="A4133" s="26"/>
      <c r="B4133" s="26"/>
      <c r="C4133" s="37"/>
    </row>
    <row r="4134" spans="1:3" x14ac:dyDescent="0.25">
      <c r="A4134" s="26"/>
      <c r="B4134" s="26"/>
      <c r="C4134" s="37"/>
    </row>
    <row r="4135" spans="1:3" x14ac:dyDescent="0.25">
      <c r="A4135" s="26"/>
      <c r="B4135" s="26"/>
      <c r="C4135" s="37"/>
    </row>
    <row r="4136" spans="1:3" x14ac:dyDescent="0.25">
      <c r="A4136" s="26"/>
      <c r="B4136" s="26"/>
      <c r="C4136" s="37"/>
    </row>
    <row r="4137" spans="1:3" x14ac:dyDescent="0.25">
      <c r="A4137" s="26"/>
      <c r="B4137" s="26"/>
      <c r="C4137" s="37"/>
    </row>
    <row r="4138" spans="1:3" x14ac:dyDescent="0.25">
      <c r="A4138" s="26"/>
      <c r="B4138" s="26"/>
      <c r="C4138" s="37"/>
    </row>
    <row r="4139" spans="1:3" x14ac:dyDescent="0.25">
      <c r="A4139" s="26"/>
      <c r="B4139" s="26"/>
      <c r="C4139" s="37"/>
    </row>
    <row r="4140" spans="1:3" x14ac:dyDescent="0.25">
      <c r="A4140" s="26"/>
      <c r="B4140" s="26"/>
      <c r="C4140" s="37"/>
    </row>
    <row r="4141" spans="1:3" x14ac:dyDescent="0.25">
      <c r="A4141" s="26"/>
      <c r="B4141" s="26"/>
      <c r="C4141" s="37"/>
    </row>
    <row r="4142" spans="1:3" x14ac:dyDescent="0.25">
      <c r="A4142" s="26"/>
      <c r="B4142" s="26"/>
      <c r="C4142" s="37"/>
    </row>
    <row r="4143" spans="1:3" x14ac:dyDescent="0.25">
      <c r="A4143" s="26"/>
      <c r="B4143" s="26"/>
      <c r="C4143" s="37"/>
    </row>
    <row r="4144" spans="1:3" x14ac:dyDescent="0.25">
      <c r="A4144" s="26"/>
      <c r="B4144" s="26"/>
      <c r="C4144" s="37"/>
    </row>
    <row r="4145" spans="1:3" x14ac:dyDescent="0.25">
      <c r="A4145" s="26"/>
      <c r="B4145" s="26"/>
      <c r="C4145" s="37"/>
    </row>
    <row r="4146" spans="1:3" x14ac:dyDescent="0.25">
      <c r="A4146" s="26"/>
      <c r="B4146" s="26"/>
      <c r="C4146" s="37"/>
    </row>
    <row r="4147" spans="1:3" x14ac:dyDescent="0.25">
      <c r="A4147" s="26"/>
      <c r="B4147" s="26"/>
      <c r="C4147" s="37"/>
    </row>
    <row r="4148" spans="1:3" x14ac:dyDescent="0.25">
      <c r="A4148" s="26"/>
      <c r="B4148" s="26"/>
      <c r="C4148" s="37"/>
    </row>
    <row r="4149" spans="1:3" x14ac:dyDescent="0.25">
      <c r="A4149" s="26"/>
      <c r="B4149" s="26"/>
      <c r="C4149" s="37"/>
    </row>
    <row r="4150" spans="1:3" x14ac:dyDescent="0.25">
      <c r="A4150" s="26"/>
      <c r="B4150" s="26"/>
      <c r="C4150" s="37"/>
    </row>
    <row r="4151" spans="1:3" x14ac:dyDescent="0.25">
      <c r="A4151" s="26"/>
      <c r="B4151" s="26"/>
      <c r="C4151" s="37"/>
    </row>
    <row r="4152" spans="1:3" x14ac:dyDescent="0.25">
      <c r="A4152" s="26"/>
      <c r="B4152" s="26"/>
      <c r="C4152" s="37"/>
    </row>
    <row r="4153" spans="1:3" x14ac:dyDescent="0.25">
      <c r="A4153" s="26"/>
      <c r="B4153" s="26"/>
      <c r="C4153" s="37"/>
    </row>
    <row r="4154" spans="1:3" x14ac:dyDescent="0.25">
      <c r="A4154" s="26"/>
      <c r="B4154" s="26"/>
      <c r="C4154" s="37"/>
    </row>
    <row r="4155" spans="1:3" x14ac:dyDescent="0.25">
      <c r="A4155" s="26"/>
      <c r="B4155" s="26"/>
      <c r="C4155" s="37"/>
    </row>
    <row r="4156" spans="1:3" x14ac:dyDescent="0.25">
      <c r="A4156" s="26"/>
      <c r="B4156" s="26"/>
      <c r="C4156" s="37"/>
    </row>
    <row r="4157" spans="1:3" x14ac:dyDescent="0.25">
      <c r="A4157" s="26"/>
      <c r="B4157" s="26"/>
      <c r="C4157" s="37"/>
    </row>
    <row r="4158" spans="1:3" x14ac:dyDescent="0.25">
      <c r="A4158" s="26"/>
      <c r="B4158" s="26"/>
      <c r="C4158" s="37"/>
    </row>
    <row r="4159" spans="1:3" x14ac:dyDescent="0.25">
      <c r="A4159" s="26"/>
      <c r="B4159" s="26"/>
      <c r="C4159" s="37"/>
    </row>
    <row r="4160" spans="1:3" x14ac:dyDescent="0.25">
      <c r="A4160" s="26"/>
      <c r="B4160" s="26"/>
      <c r="C4160" s="37"/>
    </row>
    <row r="4161" spans="1:3" x14ac:dyDescent="0.25">
      <c r="A4161" s="26"/>
      <c r="B4161" s="26"/>
      <c r="C4161" s="37"/>
    </row>
    <row r="4162" spans="1:3" x14ac:dyDescent="0.25">
      <c r="A4162" s="26"/>
      <c r="B4162" s="26"/>
      <c r="C4162" s="37"/>
    </row>
    <row r="4163" spans="1:3" x14ac:dyDescent="0.25">
      <c r="A4163" s="26"/>
      <c r="B4163" s="26"/>
      <c r="C4163" s="37"/>
    </row>
    <row r="4164" spans="1:3" x14ac:dyDescent="0.25">
      <c r="A4164" s="26"/>
      <c r="B4164" s="26"/>
      <c r="C4164" s="37"/>
    </row>
    <row r="4165" spans="1:3" x14ac:dyDescent="0.25">
      <c r="A4165" s="26"/>
      <c r="B4165" s="26"/>
      <c r="C4165" s="37"/>
    </row>
    <row r="4166" spans="1:3" x14ac:dyDescent="0.25">
      <c r="A4166" s="26"/>
      <c r="B4166" s="26"/>
      <c r="C4166" s="37"/>
    </row>
    <row r="4167" spans="1:3" x14ac:dyDescent="0.25">
      <c r="A4167" s="26"/>
      <c r="B4167" s="26"/>
      <c r="C4167" s="37"/>
    </row>
    <row r="4168" spans="1:3" x14ac:dyDescent="0.25">
      <c r="A4168" s="26"/>
      <c r="B4168" s="26"/>
      <c r="C4168" s="37"/>
    </row>
    <row r="4169" spans="1:3" x14ac:dyDescent="0.25">
      <c r="A4169" s="26"/>
      <c r="B4169" s="26"/>
      <c r="C4169" s="37"/>
    </row>
    <row r="4170" spans="1:3" x14ac:dyDescent="0.25">
      <c r="A4170" s="26"/>
      <c r="B4170" s="26"/>
      <c r="C4170" s="37"/>
    </row>
    <row r="4171" spans="1:3" x14ac:dyDescent="0.25">
      <c r="A4171" s="26"/>
      <c r="B4171" s="26"/>
      <c r="C4171" s="37"/>
    </row>
    <row r="4172" spans="1:3" x14ac:dyDescent="0.25">
      <c r="A4172" s="26"/>
      <c r="B4172" s="26"/>
      <c r="C4172" s="37"/>
    </row>
    <row r="4173" spans="1:3" x14ac:dyDescent="0.25">
      <c r="A4173" s="26"/>
      <c r="B4173" s="26"/>
      <c r="C4173" s="37"/>
    </row>
    <row r="4174" spans="1:3" x14ac:dyDescent="0.25">
      <c r="A4174" s="26"/>
      <c r="B4174" s="26"/>
      <c r="C4174" s="37"/>
    </row>
    <row r="4175" spans="1:3" x14ac:dyDescent="0.25">
      <c r="A4175" s="26"/>
      <c r="B4175" s="26"/>
      <c r="C4175" s="37"/>
    </row>
    <row r="4176" spans="1:3" x14ac:dyDescent="0.25">
      <c r="A4176" s="26"/>
      <c r="B4176" s="26"/>
      <c r="C4176" s="37"/>
    </row>
    <row r="4177" spans="1:3" x14ac:dyDescent="0.25">
      <c r="A4177" s="26"/>
      <c r="B4177" s="26"/>
      <c r="C4177" s="37"/>
    </row>
    <row r="4178" spans="1:3" x14ac:dyDescent="0.25">
      <c r="A4178" s="26"/>
      <c r="B4178" s="26"/>
      <c r="C4178" s="37"/>
    </row>
    <row r="4179" spans="1:3" x14ac:dyDescent="0.25">
      <c r="A4179" s="26"/>
      <c r="B4179" s="26"/>
      <c r="C4179" s="37"/>
    </row>
    <row r="4180" spans="1:3" x14ac:dyDescent="0.25">
      <c r="A4180" s="26"/>
      <c r="B4180" s="26"/>
      <c r="C4180" s="37"/>
    </row>
    <row r="4181" spans="1:3" x14ac:dyDescent="0.25">
      <c r="A4181" s="26"/>
      <c r="B4181" s="26"/>
      <c r="C4181" s="37"/>
    </row>
    <row r="4182" spans="1:3" x14ac:dyDescent="0.25">
      <c r="A4182" s="26"/>
      <c r="B4182" s="26"/>
      <c r="C4182" s="37"/>
    </row>
    <row r="4183" spans="1:3" x14ac:dyDescent="0.25">
      <c r="A4183" s="26"/>
      <c r="B4183" s="26"/>
      <c r="C4183" s="37"/>
    </row>
    <row r="4184" spans="1:3" x14ac:dyDescent="0.25">
      <c r="A4184" s="26"/>
      <c r="B4184" s="26"/>
      <c r="C4184" s="37"/>
    </row>
    <row r="4185" spans="1:3" x14ac:dyDescent="0.25">
      <c r="A4185" s="26"/>
      <c r="B4185" s="26"/>
      <c r="C4185" s="37"/>
    </row>
    <row r="4186" spans="1:3" x14ac:dyDescent="0.25">
      <c r="A4186" s="26"/>
      <c r="B4186" s="26"/>
      <c r="C4186" s="37"/>
    </row>
    <row r="4187" spans="1:3" x14ac:dyDescent="0.25">
      <c r="A4187" s="26"/>
      <c r="B4187" s="26"/>
      <c r="C4187" s="37"/>
    </row>
    <row r="4188" spans="1:3" x14ac:dyDescent="0.25">
      <c r="A4188" s="26"/>
      <c r="B4188" s="26"/>
      <c r="C4188" s="37"/>
    </row>
    <row r="4189" spans="1:3" x14ac:dyDescent="0.25">
      <c r="A4189" s="26"/>
      <c r="B4189" s="26"/>
      <c r="C4189" s="37"/>
    </row>
    <row r="4190" spans="1:3" x14ac:dyDescent="0.25">
      <c r="A4190" s="26"/>
      <c r="B4190" s="26"/>
      <c r="C4190" s="37"/>
    </row>
    <row r="4191" spans="1:3" x14ac:dyDescent="0.25">
      <c r="A4191" s="26"/>
      <c r="B4191" s="26"/>
      <c r="C4191" s="37"/>
    </row>
    <row r="4192" spans="1:3" x14ac:dyDescent="0.25">
      <c r="A4192" s="26"/>
      <c r="B4192" s="26"/>
      <c r="C4192" s="37"/>
    </row>
    <row r="4193" spans="1:3" x14ac:dyDescent="0.25">
      <c r="A4193" s="26"/>
      <c r="B4193" s="26"/>
      <c r="C4193" s="37"/>
    </row>
    <row r="4194" spans="1:3" x14ac:dyDescent="0.25">
      <c r="A4194" s="26"/>
      <c r="B4194" s="26"/>
      <c r="C4194" s="37"/>
    </row>
    <row r="4195" spans="1:3" x14ac:dyDescent="0.25">
      <c r="A4195" s="26"/>
      <c r="B4195" s="26"/>
      <c r="C4195" s="37"/>
    </row>
    <row r="4196" spans="1:3" x14ac:dyDescent="0.25">
      <c r="A4196" s="26"/>
      <c r="B4196" s="26"/>
      <c r="C4196" s="37"/>
    </row>
    <row r="4197" spans="1:3" x14ac:dyDescent="0.25">
      <c r="A4197" s="26"/>
      <c r="B4197" s="26"/>
      <c r="C4197" s="37"/>
    </row>
    <row r="4198" spans="1:3" x14ac:dyDescent="0.25">
      <c r="A4198" s="26"/>
      <c r="B4198" s="26"/>
      <c r="C4198" s="37"/>
    </row>
    <row r="4199" spans="1:3" x14ac:dyDescent="0.25">
      <c r="A4199" s="26"/>
      <c r="B4199" s="26"/>
      <c r="C4199" s="37"/>
    </row>
    <row r="4200" spans="1:3" x14ac:dyDescent="0.25">
      <c r="A4200" s="26"/>
      <c r="B4200" s="26"/>
      <c r="C4200" s="37"/>
    </row>
    <row r="4201" spans="1:3" x14ac:dyDescent="0.25">
      <c r="A4201" s="26"/>
      <c r="B4201" s="26"/>
      <c r="C4201" s="37"/>
    </row>
    <row r="4202" spans="1:3" x14ac:dyDescent="0.25">
      <c r="A4202" s="26"/>
      <c r="B4202" s="26"/>
      <c r="C4202" s="37"/>
    </row>
    <row r="4203" spans="1:3" x14ac:dyDescent="0.25">
      <c r="A4203" s="26"/>
      <c r="B4203" s="26"/>
      <c r="C4203" s="37"/>
    </row>
    <row r="4204" spans="1:3" x14ac:dyDescent="0.25">
      <c r="A4204" s="26"/>
      <c r="B4204" s="26"/>
      <c r="C4204" s="37"/>
    </row>
    <row r="4205" spans="1:3" x14ac:dyDescent="0.25">
      <c r="A4205" s="26"/>
      <c r="B4205" s="26"/>
      <c r="C4205" s="37"/>
    </row>
    <row r="4206" spans="1:3" x14ac:dyDescent="0.25">
      <c r="A4206" s="26"/>
      <c r="B4206" s="26"/>
      <c r="C4206" s="37"/>
    </row>
    <row r="4207" spans="1:3" x14ac:dyDescent="0.25">
      <c r="A4207" s="26"/>
      <c r="B4207" s="26"/>
      <c r="C4207" s="37"/>
    </row>
    <row r="4208" spans="1:3" x14ac:dyDescent="0.25">
      <c r="A4208" s="26"/>
      <c r="B4208" s="26"/>
      <c r="C4208" s="37"/>
    </row>
    <row r="4209" spans="1:3" x14ac:dyDescent="0.25">
      <c r="A4209" s="26"/>
      <c r="B4209" s="26"/>
      <c r="C4209" s="37"/>
    </row>
    <row r="4210" spans="1:3" x14ac:dyDescent="0.25">
      <c r="A4210" s="26"/>
      <c r="B4210" s="26"/>
      <c r="C4210" s="37"/>
    </row>
    <row r="4211" spans="1:3" x14ac:dyDescent="0.25">
      <c r="A4211" s="26"/>
      <c r="B4211" s="26"/>
      <c r="C4211" s="37"/>
    </row>
    <row r="4212" spans="1:3" x14ac:dyDescent="0.25">
      <c r="A4212" s="26"/>
      <c r="B4212" s="26"/>
      <c r="C4212" s="37"/>
    </row>
    <row r="4213" spans="1:3" x14ac:dyDescent="0.25">
      <c r="A4213" s="26"/>
      <c r="B4213" s="26"/>
      <c r="C4213" s="37"/>
    </row>
    <row r="4214" spans="1:3" x14ac:dyDescent="0.25">
      <c r="A4214" s="26"/>
      <c r="B4214" s="26"/>
      <c r="C4214" s="37"/>
    </row>
    <row r="4215" spans="1:3" x14ac:dyDescent="0.25">
      <c r="A4215" s="26"/>
      <c r="B4215" s="26"/>
      <c r="C4215" s="37"/>
    </row>
    <row r="4216" spans="1:3" x14ac:dyDescent="0.25">
      <c r="A4216" s="26"/>
      <c r="B4216" s="26"/>
      <c r="C4216" s="37"/>
    </row>
    <row r="4217" spans="1:3" x14ac:dyDescent="0.25">
      <c r="A4217" s="26"/>
      <c r="B4217" s="26"/>
      <c r="C4217" s="37"/>
    </row>
    <row r="4218" spans="1:3" x14ac:dyDescent="0.25">
      <c r="A4218" s="26"/>
      <c r="B4218" s="26"/>
      <c r="C4218" s="37"/>
    </row>
    <row r="4219" spans="1:3" x14ac:dyDescent="0.25">
      <c r="A4219" s="26"/>
      <c r="B4219" s="26"/>
      <c r="C4219" s="37"/>
    </row>
    <row r="4220" spans="1:3" x14ac:dyDescent="0.25">
      <c r="A4220" s="26"/>
      <c r="B4220" s="26"/>
      <c r="C4220" s="37"/>
    </row>
    <row r="4221" spans="1:3" x14ac:dyDescent="0.25">
      <c r="A4221" s="26"/>
      <c r="B4221" s="26"/>
      <c r="C4221" s="37"/>
    </row>
    <row r="4222" spans="1:3" x14ac:dyDescent="0.25">
      <c r="A4222" s="26"/>
      <c r="B4222" s="26"/>
      <c r="C4222" s="37"/>
    </row>
    <row r="4223" spans="1:3" x14ac:dyDescent="0.25">
      <c r="A4223" s="26"/>
      <c r="B4223" s="26"/>
      <c r="C4223" s="37"/>
    </row>
    <row r="4224" spans="1:3" x14ac:dyDescent="0.25">
      <c r="A4224" s="26"/>
      <c r="B4224" s="26"/>
      <c r="C4224" s="37"/>
    </row>
    <row r="4225" spans="1:3" x14ac:dyDescent="0.25">
      <c r="A4225" s="26"/>
      <c r="B4225" s="26"/>
      <c r="C4225" s="37"/>
    </row>
    <row r="4226" spans="1:3" x14ac:dyDescent="0.25">
      <c r="A4226" s="26"/>
      <c r="B4226" s="26"/>
      <c r="C4226" s="37"/>
    </row>
    <row r="4227" spans="1:3" x14ac:dyDescent="0.25">
      <c r="A4227" s="26"/>
      <c r="B4227" s="26"/>
      <c r="C4227" s="37"/>
    </row>
    <row r="4228" spans="1:3" x14ac:dyDescent="0.25">
      <c r="A4228" s="26"/>
      <c r="B4228" s="26"/>
      <c r="C4228" s="37"/>
    </row>
    <row r="4229" spans="1:3" x14ac:dyDescent="0.25">
      <c r="A4229" s="26"/>
      <c r="B4229" s="26"/>
      <c r="C4229" s="37"/>
    </row>
    <row r="4230" spans="1:3" x14ac:dyDescent="0.25">
      <c r="A4230" s="26"/>
      <c r="B4230" s="26"/>
      <c r="C4230" s="37"/>
    </row>
    <row r="4231" spans="1:3" x14ac:dyDescent="0.25">
      <c r="A4231" s="26"/>
      <c r="B4231" s="26"/>
      <c r="C4231" s="37"/>
    </row>
    <row r="4232" spans="1:3" x14ac:dyDescent="0.25">
      <c r="A4232" s="26"/>
      <c r="B4232" s="26"/>
      <c r="C4232" s="37"/>
    </row>
    <row r="4233" spans="1:3" x14ac:dyDescent="0.25">
      <c r="A4233" s="26"/>
      <c r="B4233" s="26"/>
      <c r="C4233" s="37"/>
    </row>
    <row r="4234" spans="1:3" x14ac:dyDescent="0.25">
      <c r="A4234" s="26"/>
      <c r="B4234" s="26"/>
      <c r="C4234" s="37"/>
    </row>
    <row r="4235" spans="1:3" x14ac:dyDescent="0.25">
      <c r="A4235" s="26"/>
      <c r="B4235" s="26"/>
      <c r="C4235" s="37"/>
    </row>
    <row r="4236" spans="1:3" x14ac:dyDescent="0.25">
      <c r="A4236" s="26"/>
      <c r="B4236" s="26"/>
      <c r="C4236" s="37"/>
    </row>
    <row r="4237" spans="1:3" x14ac:dyDescent="0.25">
      <c r="A4237" s="26"/>
      <c r="B4237" s="26"/>
      <c r="C4237" s="37"/>
    </row>
    <row r="4238" spans="1:3" x14ac:dyDescent="0.25">
      <c r="A4238" s="26"/>
      <c r="B4238" s="26"/>
      <c r="C4238" s="37"/>
    </row>
    <row r="4239" spans="1:3" x14ac:dyDescent="0.25">
      <c r="A4239" s="26"/>
      <c r="B4239" s="26"/>
      <c r="C4239" s="37"/>
    </row>
    <row r="4240" spans="1:3" x14ac:dyDescent="0.25">
      <c r="A4240" s="26"/>
      <c r="B4240" s="26"/>
      <c r="C4240" s="37"/>
    </row>
    <row r="4241" spans="1:3" x14ac:dyDescent="0.25">
      <c r="A4241" s="26"/>
      <c r="B4241" s="26"/>
      <c r="C4241" s="37"/>
    </row>
    <row r="4242" spans="1:3" x14ac:dyDescent="0.25">
      <c r="A4242" s="26"/>
      <c r="B4242" s="26"/>
      <c r="C4242" s="37"/>
    </row>
    <row r="4243" spans="1:3" x14ac:dyDescent="0.25">
      <c r="A4243" s="26"/>
      <c r="B4243" s="26"/>
      <c r="C4243" s="37"/>
    </row>
    <row r="4244" spans="1:3" x14ac:dyDescent="0.25">
      <c r="A4244" s="26"/>
      <c r="B4244" s="26"/>
      <c r="C4244" s="37"/>
    </row>
    <row r="4245" spans="1:3" x14ac:dyDescent="0.25">
      <c r="A4245" s="26"/>
      <c r="B4245" s="26"/>
      <c r="C4245" s="37"/>
    </row>
    <row r="4246" spans="1:3" x14ac:dyDescent="0.25">
      <c r="A4246" s="26"/>
      <c r="B4246" s="26"/>
      <c r="C4246" s="37"/>
    </row>
    <row r="4247" spans="1:3" x14ac:dyDescent="0.25">
      <c r="A4247" s="26"/>
      <c r="B4247" s="26"/>
      <c r="C4247" s="37"/>
    </row>
    <row r="4248" spans="1:3" x14ac:dyDescent="0.25">
      <c r="A4248" s="26"/>
      <c r="B4248" s="26"/>
      <c r="C4248" s="37"/>
    </row>
    <row r="4249" spans="1:3" x14ac:dyDescent="0.25">
      <c r="A4249" s="26"/>
      <c r="B4249" s="26"/>
      <c r="C4249" s="37"/>
    </row>
    <row r="4250" spans="1:3" x14ac:dyDescent="0.25">
      <c r="A4250" s="26"/>
      <c r="B4250" s="26"/>
      <c r="C4250" s="37"/>
    </row>
    <row r="4251" spans="1:3" x14ac:dyDescent="0.25">
      <c r="A4251" s="26"/>
      <c r="B4251" s="26"/>
      <c r="C4251" s="37"/>
    </row>
    <row r="4252" spans="1:3" x14ac:dyDescent="0.25">
      <c r="A4252" s="26"/>
      <c r="B4252" s="26"/>
      <c r="C4252" s="37"/>
    </row>
    <row r="4253" spans="1:3" x14ac:dyDescent="0.25">
      <c r="A4253" s="26"/>
      <c r="B4253" s="26"/>
      <c r="C4253" s="37"/>
    </row>
    <row r="4254" spans="1:3" x14ac:dyDescent="0.25">
      <c r="A4254" s="26"/>
      <c r="B4254" s="26"/>
      <c r="C4254" s="37"/>
    </row>
    <row r="4255" spans="1:3" x14ac:dyDescent="0.25">
      <c r="A4255" s="26"/>
      <c r="B4255" s="26"/>
      <c r="C4255" s="37"/>
    </row>
    <row r="4256" spans="1:3" x14ac:dyDescent="0.25">
      <c r="A4256" s="26"/>
      <c r="B4256" s="26"/>
      <c r="C4256" s="37"/>
    </row>
    <row r="4257" spans="1:3" x14ac:dyDescent="0.25">
      <c r="A4257" s="26"/>
      <c r="B4257" s="26"/>
      <c r="C4257" s="37"/>
    </row>
    <row r="4258" spans="1:3" x14ac:dyDescent="0.25">
      <c r="A4258" s="26"/>
      <c r="B4258" s="26"/>
      <c r="C4258" s="37"/>
    </row>
    <row r="4259" spans="1:3" x14ac:dyDescent="0.25">
      <c r="A4259" s="26"/>
      <c r="B4259" s="26"/>
      <c r="C4259" s="37"/>
    </row>
    <row r="4260" spans="1:3" x14ac:dyDescent="0.25">
      <c r="A4260" s="26"/>
      <c r="B4260" s="26"/>
      <c r="C4260" s="37"/>
    </row>
    <row r="4261" spans="1:3" x14ac:dyDescent="0.25">
      <c r="A4261" s="26"/>
      <c r="B4261" s="26"/>
      <c r="C4261" s="37"/>
    </row>
    <row r="4262" spans="1:3" x14ac:dyDescent="0.25">
      <c r="A4262" s="26"/>
      <c r="B4262" s="26"/>
      <c r="C4262" s="37"/>
    </row>
    <row r="4263" spans="1:3" x14ac:dyDescent="0.25">
      <c r="A4263" s="26"/>
      <c r="B4263" s="26"/>
      <c r="C4263" s="37"/>
    </row>
    <row r="4264" spans="1:3" x14ac:dyDescent="0.25">
      <c r="A4264" s="26"/>
      <c r="B4264" s="26"/>
      <c r="C4264" s="37"/>
    </row>
    <row r="4265" spans="1:3" x14ac:dyDescent="0.25">
      <c r="A4265" s="26"/>
      <c r="B4265" s="26"/>
      <c r="C4265" s="37"/>
    </row>
    <row r="4266" spans="1:3" x14ac:dyDescent="0.25">
      <c r="A4266" s="26"/>
      <c r="B4266" s="26"/>
      <c r="C4266" s="37"/>
    </row>
    <row r="4267" spans="1:3" x14ac:dyDescent="0.25">
      <c r="A4267" s="26"/>
      <c r="B4267" s="26"/>
      <c r="C4267" s="37"/>
    </row>
    <row r="4268" spans="1:3" x14ac:dyDescent="0.25">
      <c r="A4268" s="26"/>
      <c r="B4268" s="26"/>
      <c r="C4268" s="37"/>
    </row>
    <row r="4269" spans="1:3" x14ac:dyDescent="0.25">
      <c r="A4269" s="26"/>
      <c r="B4269" s="26"/>
      <c r="C4269" s="37"/>
    </row>
    <row r="4270" spans="1:3" x14ac:dyDescent="0.25">
      <c r="A4270" s="26"/>
      <c r="B4270" s="26"/>
      <c r="C4270" s="37"/>
    </row>
    <row r="4271" spans="1:3" x14ac:dyDescent="0.25">
      <c r="A4271" s="26"/>
      <c r="B4271" s="26"/>
      <c r="C4271" s="37"/>
    </row>
    <row r="4272" spans="1:3" x14ac:dyDescent="0.25">
      <c r="A4272" s="26"/>
      <c r="B4272" s="26"/>
      <c r="C4272" s="37"/>
    </row>
    <row r="4273" spans="1:3" x14ac:dyDescent="0.25">
      <c r="A4273" s="26"/>
      <c r="B4273" s="26"/>
      <c r="C4273" s="37"/>
    </row>
    <row r="4274" spans="1:3" x14ac:dyDescent="0.25">
      <c r="A4274" s="26"/>
      <c r="B4274" s="26"/>
      <c r="C4274" s="37"/>
    </row>
    <row r="4275" spans="1:3" x14ac:dyDescent="0.25">
      <c r="A4275" s="26"/>
      <c r="B4275" s="26"/>
      <c r="C4275" s="37"/>
    </row>
    <row r="4276" spans="1:3" x14ac:dyDescent="0.25">
      <c r="A4276" s="26"/>
      <c r="B4276" s="26"/>
      <c r="C4276" s="37"/>
    </row>
    <row r="4277" spans="1:3" x14ac:dyDescent="0.25">
      <c r="A4277" s="26"/>
      <c r="B4277" s="26"/>
      <c r="C4277" s="37"/>
    </row>
    <row r="4278" spans="1:3" x14ac:dyDescent="0.25">
      <c r="A4278" s="26"/>
      <c r="B4278" s="26"/>
      <c r="C4278" s="37"/>
    </row>
    <row r="4279" spans="1:3" x14ac:dyDescent="0.25">
      <c r="A4279" s="26"/>
      <c r="B4279" s="26"/>
      <c r="C4279" s="37"/>
    </row>
    <row r="4280" spans="1:3" x14ac:dyDescent="0.25">
      <c r="A4280" s="26"/>
      <c r="B4280" s="26"/>
      <c r="C4280" s="37"/>
    </row>
    <row r="4281" spans="1:3" x14ac:dyDescent="0.25">
      <c r="A4281" s="26"/>
      <c r="B4281" s="26"/>
      <c r="C4281" s="37"/>
    </row>
    <row r="4282" spans="1:3" x14ac:dyDescent="0.25">
      <c r="A4282" s="26"/>
      <c r="B4282" s="26"/>
      <c r="C4282" s="37"/>
    </row>
    <row r="4283" spans="1:3" x14ac:dyDescent="0.25">
      <c r="A4283" s="26"/>
      <c r="B4283" s="26"/>
      <c r="C4283" s="37"/>
    </row>
    <row r="4284" spans="1:3" x14ac:dyDescent="0.25">
      <c r="A4284" s="26"/>
      <c r="B4284" s="26"/>
      <c r="C4284" s="37"/>
    </row>
    <row r="4285" spans="1:3" x14ac:dyDescent="0.25">
      <c r="A4285" s="26"/>
      <c r="B4285" s="26"/>
      <c r="C4285" s="37"/>
    </row>
    <row r="4286" spans="1:3" x14ac:dyDescent="0.25">
      <c r="A4286" s="26"/>
      <c r="B4286" s="26"/>
      <c r="C4286" s="37"/>
    </row>
    <row r="4287" spans="1:3" x14ac:dyDescent="0.25">
      <c r="A4287" s="26"/>
      <c r="B4287" s="26"/>
      <c r="C4287" s="37"/>
    </row>
    <row r="4288" spans="1:3" x14ac:dyDescent="0.25">
      <c r="A4288" s="26"/>
      <c r="B4288" s="26"/>
      <c r="C4288" s="37"/>
    </row>
    <row r="4289" spans="1:3" x14ac:dyDescent="0.25">
      <c r="A4289" s="26"/>
      <c r="B4289" s="26"/>
      <c r="C4289" s="37"/>
    </row>
    <row r="4290" spans="1:3" x14ac:dyDescent="0.25">
      <c r="A4290" s="26"/>
      <c r="B4290" s="26"/>
      <c r="C4290" s="37"/>
    </row>
    <row r="4291" spans="1:3" x14ac:dyDescent="0.25">
      <c r="A4291" s="26"/>
      <c r="B4291" s="26"/>
      <c r="C4291" s="37"/>
    </row>
    <row r="4292" spans="1:3" x14ac:dyDescent="0.25">
      <c r="A4292" s="26"/>
      <c r="B4292" s="26"/>
      <c r="C4292" s="37"/>
    </row>
    <row r="4293" spans="1:3" x14ac:dyDescent="0.25">
      <c r="A4293" s="26"/>
      <c r="B4293" s="26"/>
      <c r="C4293" s="37"/>
    </row>
    <row r="4294" spans="1:3" x14ac:dyDescent="0.25">
      <c r="A4294" s="26"/>
      <c r="B4294" s="26"/>
      <c r="C4294" s="37"/>
    </row>
    <row r="4295" spans="1:3" x14ac:dyDescent="0.25">
      <c r="A4295" s="26"/>
      <c r="B4295" s="26"/>
      <c r="C4295" s="37"/>
    </row>
    <row r="4296" spans="1:3" x14ac:dyDescent="0.25">
      <c r="A4296" s="26"/>
      <c r="B4296" s="26"/>
      <c r="C4296" s="37"/>
    </row>
    <row r="4297" spans="1:3" x14ac:dyDescent="0.25">
      <c r="A4297" s="26"/>
      <c r="B4297" s="26"/>
      <c r="C4297" s="37"/>
    </row>
    <row r="4298" spans="1:3" x14ac:dyDescent="0.25">
      <c r="A4298" s="26"/>
      <c r="B4298" s="26"/>
      <c r="C4298" s="37"/>
    </row>
    <row r="4299" spans="1:3" x14ac:dyDescent="0.25">
      <c r="A4299" s="26"/>
      <c r="B4299" s="26"/>
      <c r="C4299" s="37"/>
    </row>
    <row r="4300" spans="1:3" x14ac:dyDescent="0.25">
      <c r="A4300" s="26"/>
      <c r="B4300" s="26"/>
      <c r="C4300" s="37"/>
    </row>
    <row r="4301" spans="1:3" x14ac:dyDescent="0.25">
      <c r="A4301" s="26"/>
      <c r="B4301" s="26"/>
      <c r="C4301" s="37"/>
    </row>
    <row r="4302" spans="1:3" x14ac:dyDescent="0.25">
      <c r="A4302" s="26"/>
      <c r="B4302" s="26"/>
      <c r="C4302" s="37"/>
    </row>
    <row r="4303" spans="1:3" x14ac:dyDescent="0.25">
      <c r="A4303" s="26"/>
      <c r="B4303" s="26"/>
      <c r="C4303" s="37"/>
    </row>
    <row r="4304" spans="1:3" x14ac:dyDescent="0.25">
      <c r="A4304" s="26"/>
      <c r="B4304" s="26"/>
      <c r="C4304" s="37"/>
    </row>
    <row r="4305" spans="1:3" x14ac:dyDescent="0.25">
      <c r="A4305" s="26"/>
      <c r="B4305" s="26"/>
      <c r="C4305" s="37"/>
    </row>
    <row r="4306" spans="1:3" x14ac:dyDescent="0.25">
      <c r="A4306" s="26"/>
      <c r="B4306" s="26"/>
      <c r="C4306" s="37"/>
    </row>
    <row r="4307" spans="1:3" x14ac:dyDescent="0.25">
      <c r="A4307" s="26"/>
      <c r="B4307" s="26"/>
      <c r="C4307" s="37"/>
    </row>
    <row r="4308" spans="1:3" x14ac:dyDescent="0.25">
      <c r="A4308" s="26"/>
      <c r="B4308" s="26"/>
      <c r="C4308" s="37"/>
    </row>
    <row r="4309" spans="1:3" x14ac:dyDescent="0.25">
      <c r="A4309" s="26"/>
      <c r="B4309" s="26"/>
      <c r="C4309" s="37"/>
    </row>
    <row r="4310" spans="1:3" x14ac:dyDescent="0.25">
      <c r="A4310" s="26"/>
      <c r="B4310" s="26"/>
      <c r="C4310" s="37"/>
    </row>
    <row r="4311" spans="1:3" x14ac:dyDescent="0.25">
      <c r="A4311" s="26"/>
      <c r="B4311" s="26"/>
      <c r="C4311" s="37"/>
    </row>
    <row r="4312" spans="1:3" x14ac:dyDescent="0.25">
      <c r="A4312" s="26"/>
      <c r="B4312" s="26"/>
      <c r="C4312" s="37"/>
    </row>
    <row r="4313" spans="1:3" x14ac:dyDescent="0.25">
      <c r="A4313" s="26"/>
      <c r="B4313" s="26"/>
      <c r="C4313" s="37"/>
    </row>
    <row r="4314" spans="1:3" x14ac:dyDescent="0.25">
      <c r="A4314" s="26"/>
      <c r="B4314" s="26"/>
      <c r="C4314" s="37"/>
    </row>
    <row r="4315" spans="1:3" x14ac:dyDescent="0.25">
      <c r="A4315" s="26"/>
      <c r="B4315" s="26"/>
      <c r="C4315" s="37"/>
    </row>
    <row r="4316" spans="1:3" x14ac:dyDescent="0.25">
      <c r="A4316" s="26"/>
      <c r="B4316" s="26"/>
      <c r="C4316" s="37"/>
    </row>
    <row r="4317" spans="1:3" x14ac:dyDescent="0.25">
      <c r="A4317" s="26"/>
      <c r="B4317" s="26"/>
      <c r="C4317" s="37"/>
    </row>
    <row r="4318" spans="1:3" x14ac:dyDescent="0.25">
      <c r="A4318" s="26"/>
      <c r="B4318" s="26"/>
      <c r="C4318" s="37"/>
    </row>
    <row r="4319" spans="1:3" x14ac:dyDescent="0.25">
      <c r="A4319" s="26"/>
      <c r="B4319" s="26"/>
      <c r="C4319" s="37"/>
    </row>
    <row r="4320" spans="1:3" x14ac:dyDescent="0.25">
      <c r="A4320" s="26"/>
      <c r="B4320" s="26"/>
      <c r="C4320" s="37"/>
    </row>
    <row r="4321" spans="1:3" x14ac:dyDescent="0.25">
      <c r="A4321" s="26"/>
      <c r="B4321" s="26"/>
      <c r="C4321" s="37"/>
    </row>
    <row r="4322" spans="1:3" x14ac:dyDescent="0.25">
      <c r="A4322" s="26"/>
      <c r="B4322" s="26"/>
      <c r="C4322" s="37"/>
    </row>
    <row r="4323" spans="1:3" x14ac:dyDescent="0.25">
      <c r="A4323" s="26"/>
      <c r="B4323" s="26"/>
      <c r="C4323" s="37"/>
    </row>
    <row r="4324" spans="1:3" x14ac:dyDescent="0.25">
      <c r="A4324" s="26"/>
      <c r="B4324" s="26"/>
      <c r="C4324" s="37"/>
    </row>
    <row r="4325" spans="1:3" x14ac:dyDescent="0.25">
      <c r="A4325" s="26"/>
      <c r="B4325" s="26"/>
      <c r="C4325" s="37"/>
    </row>
    <row r="4326" spans="1:3" x14ac:dyDescent="0.25">
      <c r="A4326" s="26"/>
      <c r="B4326" s="26"/>
      <c r="C4326" s="37"/>
    </row>
    <row r="4327" spans="1:3" x14ac:dyDescent="0.25">
      <c r="A4327" s="26"/>
      <c r="B4327" s="26"/>
      <c r="C4327" s="37"/>
    </row>
    <row r="4328" spans="1:3" x14ac:dyDescent="0.25">
      <c r="A4328" s="26"/>
      <c r="B4328" s="26"/>
      <c r="C4328" s="37"/>
    </row>
    <row r="4329" spans="1:3" x14ac:dyDescent="0.25">
      <c r="A4329" s="26"/>
      <c r="B4329" s="26"/>
      <c r="C4329" s="37"/>
    </row>
    <row r="4330" spans="1:3" x14ac:dyDescent="0.25">
      <c r="A4330" s="26"/>
      <c r="B4330" s="26"/>
      <c r="C4330" s="37"/>
    </row>
    <row r="4331" spans="1:3" x14ac:dyDescent="0.25">
      <c r="A4331" s="26"/>
      <c r="B4331" s="26"/>
      <c r="C4331" s="37"/>
    </row>
    <row r="4332" spans="1:3" x14ac:dyDescent="0.25">
      <c r="A4332" s="26"/>
      <c r="B4332" s="26"/>
      <c r="C4332" s="37"/>
    </row>
    <row r="4333" spans="1:3" x14ac:dyDescent="0.25">
      <c r="A4333" s="26"/>
      <c r="B4333" s="26"/>
      <c r="C4333" s="37"/>
    </row>
    <row r="4334" spans="1:3" x14ac:dyDescent="0.25">
      <c r="A4334" s="26"/>
      <c r="B4334" s="26"/>
      <c r="C4334" s="37"/>
    </row>
    <row r="4335" spans="1:3" x14ac:dyDescent="0.25">
      <c r="A4335" s="26"/>
      <c r="B4335" s="26"/>
      <c r="C4335" s="37"/>
    </row>
    <row r="4336" spans="1:3" x14ac:dyDescent="0.25">
      <c r="A4336" s="26"/>
      <c r="B4336" s="26"/>
      <c r="C4336" s="37"/>
    </row>
    <row r="4337" spans="1:3" x14ac:dyDescent="0.25">
      <c r="A4337" s="26"/>
      <c r="B4337" s="26"/>
      <c r="C4337" s="37"/>
    </row>
    <row r="4338" spans="1:3" x14ac:dyDescent="0.25">
      <c r="A4338" s="26"/>
      <c r="B4338" s="26"/>
      <c r="C4338" s="37"/>
    </row>
    <row r="4339" spans="1:3" x14ac:dyDescent="0.25">
      <c r="A4339" s="26"/>
      <c r="B4339" s="26"/>
      <c r="C4339" s="37"/>
    </row>
    <row r="4340" spans="1:3" x14ac:dyDescent="0.25">
      <c r="A4340" s="26"/>
      <c r="B4340" s="26"/>
      <c r="C4340" s="37"/>
    </row>
    <row r="4341" spans="1:3" x14ac:dyDescent="0.25">
      <c r="A4341" s="26"/>
      <c r="B4341" s="26"/>
      <c r="C4341" s="37"/>
    </row>
    <row r="4342" spans="1:3" x14ac:dyDescent="0.25">
      <c r="A4342" s="26"/>
      <c r="B4342" s="26"/>
      <c r="C4342" s="37"/>
    </row>
    <row r="4343" spans="1:3" x14ac:dyDescent="0.25">
      <c r="A4343" s="26"/>
      <c r="B4343" s="26"/>
      <c r="C4343" s="37"/>
    </row>
    <row r="4344" spans="1:3" x14ac:dyDescent="0.25">
      <c r="A4344" s="26"/>
      <c r="B4344" s="26"/>
      <c r="C4344" s="37"/>
    </row>
    <row r="4345" spans="1:3" x14ac:dyDescent="0.25">
      <c r="A4345" s="26"/>
      <c r="B4345" s="26"/>
      <c r="C4345" s="37"/>
    </row>
    <row r="4346" spans="1:3" x14ac:dyDescent="0.25">
      <c r="A4346" s="26"/>
      <c r="B4346" s="26"/>
      <c r="C4346" s="37"/>
    </row>
    <row r="4347" spans="1:3" x14ac:dyDescent="0.25">
      <c r="A4347" s="26"/>
      <c r="B4347" s="26"/>
      <c r="C4347" s="37"/>
    </row>
    <row r="4348" spans="1:3" x14ac:dyDescent="0.25">
      <c r="A4348" s="26"/>
      <c r="B4348" s="26"/>
      <c r="C4348" s="37"/>
    </row>
    <row r="4349" spans="1:3" x14ac:dyDescent="0.25">
      <c r="A4349" s="26"/>
      <c r="B4349" s="26"/>
      <c r="C4349" s="37"/>
    </row>
    <row r="4350" spans="1:3" x14ac:dyDescent="0.25">
      <c r="A4350" s="26"/>
      <c r="B4350" s="26"/>
      <c r="C4350" s="37"/>
    </row>
    <row r="4351" spans="1:3" x14ac:dyDescent="0.25">
      <c r="A4351" s="26"/>
      <c r="B4351" s="26"/>
      <c r="C4351" s="37"/>
    </row>
    <row r="4352" spans="1:3" x14ac:dyDescent="0.25">
      <c r="A4352" s="26"/>
      <c r="B4352" s="26"/>
      <c r="C4352" s="37"/>
    </row>
    <row r="4353" spans="1:3" x14ac:dyDescent="0.25">
      <c r="A4353" s="26"/>
      <c r="B4353" s="26"/>
      <c r="C4353" s="37"/>
    </row>
    <row r="4354" spans="1:3" x14ac:dyDescent="0.25">
      <c r="A4354" s="26"/>
      <c r="B4354" s="26"/>
      <c r="C4354" s="37"/>
    </row>
    <row r="4355" spans="1:3" x14ac:dyDescent="0.25">
      <c r="A4355" s="26"/>
      <c r="B4355" s="26"/>
      <c r="C4355" s="37"/>
    </row>
    <row r="4356" spans="1:3" x14ac:dyDescent="0.25">
      <c r="A4356" s="26"/>
      <c r="B4356" s="26"/>
      <c r="C4356" s="37"/>
    </row>
    <row r="4357" spans="1:3" x14ac:dyDescent="0.25">
      <c r="A4357" s="26"/>
      <c r="B4357" s="26"/>
      <c r="C4357" s="37"/>
    </row>
    <row r="4358" spans="1:3" x14ac:dyDescent="0.25">
      <c r="A4358" s="26"/>
      <c r="B4358" s="26"/>
      <c r="C4358" s="37"/>
    </row>
    <row r="4359" spans="1:3" x14ac:dyDescent="0.25">
      <c r="A4359" s="26"/>
      <c r="B4359" s="26"/>
      <c r="C4359" s="37"/>
    </row>
    <row r="4360" spans="1:3" x14ac:dyDescent="0.25">
      <c r="A4360" s="26"/>
      <c r="B4360" s="26"/>
      <c r="C4360" s="37"/>
    </row>
    <row r="4361" spans="1:3" x14ac:dyDescent="0.25">
      <c r="A4361" s="26"/>
      <c r="B4361" s="26"/>
      <c r="C4361" s="37"/>
    </row>
    <row r="4362" spans="1:3" x14ac:dyDescent="0.25">
      <c r="A4362" s="26"/>
      <c r="B4362" s="26"/>
      <c r="C4362" s="37"/>
    </row>
    <row r="4363" spans="1:3" x14ac:dyDescent="0.25">
      <c r="A4363" s="26"/>
      <c r="B4363" s="26"/>
      <c r="C4363" s="37"/>
    </row>
    <row r="4364" spans="1:3" x14ac:dyDescent="0.25">
      <c r="A4364" s="26"/>
      <c r="B4364" s="26"/>
      <c r="C4364" s="37"/>
    </row>
    <row r="4365" spans="1:3" x14ac:dyDescent="0.25">
      <c r="A4365" s="26"/>
      <c r="B4365" s="26"/>
      <c r="C4365" s="37"/>
    </row>
    <row r="4366" spans="1:3" x14ac:dyDescent="0.25">
      <c r="A4366" s="26"/>
      <c r="B4366" s="26"/>
      <c r="C4366" s="37"/>
    </row>
    <row r="4367" spans="1:3" x14ac:dyDescent="0.25">
      <c r="A4367" s="26"/>
      <c r="B4367" s="26"/>
      <c r="C4367" s="37"/>
    </row>
    <row r="4368" spans="1:3" x14ac:dyDescent="0.25">
      <c r="A4368" s="26"/>
      <c r="B4368" s="26"/>
      <c r="C4368" s="37"/>
    </row>
    <row r="4369" spans="1:3" x14ac:dyDescent="0.25">
      <c r="A4369" s="26"/>
      <c r="B4369" s="26"/>
      <c r="C4369" s="37"/>
    </row>
    <row r="4370" spans="1:3" x14ac:dyDescent="0.25">
      <c r="A4370" s="26"/>
      <c r="B4370" s="26"/>
      <c r="C4370" s="37"/>
    </row>
    <row r="4371" spans="1:3" x14ac:dyDescent="0.25">
      <c r="A4371" s="26"/>
      <c r="B4371" s="26"/>
      <c r="C4371" s="37"/>
    </row>
    <row r="4372" spans="1:3" x14ac:dyDescent="0.25">
      <c r="A4372" s="26"/>
      <c r="B4372" s="26"/>
      <c r="C4372" s="37"/>
    </row>
    <row r="4373" spans="1:3" x14ac:dyDescent="0.25">
      <c r="A4373" s="26"/>
      <c r="B4373" s="26"/>
      <c r="C4373" s="37"/>
    </row>
    <row r="4374" spans="1:3" x14ac:dyDescent="0.25">
      <c r="A4374" s="26"/>
      <c r="B4374" s="26"/>
      <c r="C4374" s="37"/>
    </row>
    <row r="4375" spans="1:3" x14ac:dyDescent="0.25">
      <c r="A4375" s="26"/>
      <c r="B4375" s="26"/>
      <c r="C4375" s="37"/>
    </row>
    <row r="4376" spans="1:3" x14ac:dyDescent="0.25">
      <c r="A4376" s="26"/>
      <c r="B4376" s="26"/>
      <c r="C4376" s="37"/>
    </row>
    <row r="4377" spans="1:3" x14ac:dyDescent="0.25">
      <c r="A4377" s="26"/>
      <c r="B4377" s="26"/>
      <c r="C4377" s="37"/>
    </row>
    <row r="4378" spans="1:3" x14ac:dyDescent="0.25">
      <c r="A4378" s="26"/>
      <c r="B4378" s="26"/>
      <c r="C4378" s="37"/>
    </row>
    <row r="4379" spans="1:3" x14ac:dyDescent="0.25">
      <c r="A4379" s="26"/>
      <c r="B4379" s="26"/>
      <c r="C4379" s="37"/>
    </row>
    <row r="4380" spans="1:3" x14ac:dyDescent="0.25">
      <c r="A4380" s="26"/>
      <c r="B4380" s="26"/>
      <c r="C4380" s="37"/>
    </row>
    <row r="4381" spans="1:3" x14ac:dyDescent="0.25">
      <c r="A4381" s="26"/>
      <c r="B4381" s="26"/>
      <c r="C4381" s="37"/>
    </row>
    <row r="4382" spans="1:3" x14ac:dyDescent="0.25">
      <c r="A4382" s="26"/>
      <c r="B4382" s="26"/>
      <c r="C4382" s="37"/>
    </row>
    <row r="4383" spans="1:3" x14ac:dyDescent="0.25">
      <c r="A4383" s="26"/>
      <c r="B4383" s="26"/>
      <c r="C4383" s="37"/>
    </row>
    <row r="4384" spans="1:3" x14ac:dyDescent="0.25">
      <c r="A4384" s="26"/>
      <c r="B4384" s="26"/>
      <c r="C4384" s="37"/>
    </row>
    <row r="4385" spans="1:3" x14ac:dyDescent="0.25">
      <c r="A4385" s="26"/>
      <c r="B4385" s="26"/>
      <c r="C4385" s="37"/>
    </row>
    <row r="4386" spans="1:3" x14ac:dyDescent="0.25">
      <c r="A4386" s="26"/>
      <c r="B4386" s="26"/>
      <c r="C4386" s="37"/>
    </row>
    <row r="4387" spans="1:3" x14ac:dyDescent="0.25">
      <c r="A4387" s="26"/>
      <c r="B4387" s="26"/>
      <c r="C4387" s="37"/>
    </row>
    <row r="4388" spans="1:3" x14ac:dyDescent="0.25">
      <c r="A4388" s="26"/>
      <c r="B4388" s="26"/>
      <c r="C4388" s="37"/>
    </row>
    <row r="4389" spans="1:3" x14ac:dyDescent="0.25">
      <c r="A4389" s="26"/>
      <c r="B4389" s="26"/>
      <c r="C4389" s="37"/>
    </row>
    <row r="4390" spans="1:3" x14ac:dyDescent="0.25">
      <c r="A4390" s="26"/>
      <c r="B4390" s="26"/>
      <c r="C4390" s="37"/>
    </row>
    <row r="4391" spans="1:3" x14ac:dyDescent="0.25">
      <c r="A4391" s="26"/>
      <c r="B4391" s="26"/>
      <c r="C4391" s="37"/>
    </row>
    <row r="4392" spans="1:3" x14ac:dyDescent="0.25">
      <c r="A4392" s="26"/>
      <c r="B4392" s="26"/>
      <c r="C4392" s="37"/>
    </row>
    <row r="4393" spans="1:3" x14ac:dyDescent="0.25">
      <c r="A4393" s="26"/>
      <c r="B4393" s="26"/>
      <c r="C4393" s="37"/>
    </row>
    <row r="4394" spans="1:3" x14ac:dyDescent="0.25">
      <c r="A4394" s="26"/>
      <c r="B4394" s="26"/>
      <c r="C4394" s="37"/>
    </row>
    <row r="4395" spans="1:3" x14ac:dyDescent="0.25">
      <c r="A4395" s="26"/>
      <c r="B4395" s="26"/>
      <c r="C4395" s="37"/>
    </row>
    <row r="4396" spans="1:3" x14ac:dyDescent="0.25">
      <c r="A4396" s="26"/>
      <c r="B4396" s="26"/>
      <c r="C4396" s="37"/>
    </row>
    <row r="4397" spans="1:3" x14ac:dyDescent="0.25">
      <c r="A4397" s="26"/>
      <c r="B4397" s="26"/>
      <c r="C4397" s="37"/>
    </row>
    <row r="4398" spans="1:3" x14ac:dyDescent="0.25">
      <c r="A4398" s="26"/>
      <c r="B4398" s="26"/>
      <c r="C4398" s="37"/>
    </row>
    <row r="4399" spans="1:3" x14ac:dyDescent="0.25">
      <c r="A4399" s="26"/>
      <c r="B4399" s="26"/>
      <c r="C4399" s="37"/>
    </row>
    <row r="4400" spans="1:3" x14ac:dyDescent="0.25">
      <c r="A4400" s="26"/>
      <c r="B4400" s="26"/>
      <c r="C4400" s="37"/>
    </row>
    <row r="4401" spans="1:3" x14ac:dyDescent="0.25">
      <c r="A4401" s="26"/>
      <c r="B4401" s="26"/>
      <c r="C4401" s="37"/>
    </row>
    <row r="4402" spans="1:3" x14ac:dyDescent="0.25">
      <c r="A4402" s="26"/>
      <c r="B4402" s="26"/>
      <c r="C4402" s="37"/>
    </row>
    <row r="4403" spans="1:3" x14ac:dyDescent="0.25">
      <c r="A4403" s="26"/>
      <c r="B4403" s="26"/>
      <c r="C4403" s="37"/>
    </row>
    <row r="4404" spans="1:3" x14ac:dyDescent="0.25">
      <c r="A4404" s="26"/>
      <c r="B4404" s="26"/>
      <c r="C4404" s="37"/>
    </row>
    <row r="4405" spans="1:3" x14ac:dyDescent="0.25">
      <c r="A4405" s="26"/>
      <c r="B4405" s="26"/>
      <c r="C4405" s="37"/>
    </row>
    <row r="4406" spans="1:3" x14ac:dyDescent="0.25">
      <c r="A4406" s="26"/>
      <c r="B4406" s="26"/>
      <c r="C4406" s="37"/>
    </row>
    <row r="4407" spans="1:3" x14ac:dyDescent="0.25">
      <c r="A4407" s="26"/>
      <c r="B4407" s="26"/>
      <c r="C4407" s="37"/>
    </row>
    <row r="4408" spans="1:3" x14ac:dyDescent="0.25">
      <c r="A4408" s="26"/>
      <c r="B4408" s="26"/>
      <c r="C4408" s="37"/>
    </row>
    <row r="4409" spans="1:3" x14ac:dyDescent="0.25">
      <c r="A4409" s="26"/>
      <c r="B4409" s="26"/>
      <c r="C4409" s="37"/>
    </row>
    <row r="4410" spans="1:3" x14ac:dyDescent="0.25">
      <c r="A4410" s="26"/>
      <c r="B4410" s="26"/>
      <c r="C4410" s="37"/>
    </row>
    <row r="4411" spans="1:3" x14ac:dyDescent="0.25">
      <c r="A4411" s="26"/>
      <c r="B4411" s="26"/>
      <c r="C4411" s="37"/>
    </row>
    <row r="4412" spans="1:3" x14ac:dyDescent="0.25">
      <c r="A4412" s="26"/>
      <c r="B4412" s="26"/>
      <c r="C4412" s="37"/>
    </row>
    <row r="4413" spans="1:3" x14ac:dyDescent="0.25">
      <c r="A4413" s="26"/>
      <c r="B4413" s="26"/>
      <c r="C4413" s="37"/>
    </row>
    <row r="4414" spans="1:3" x14ac:dyDescent="0.25">
      <c r="A4414" s="26"/>
      <c r="B4414" s="26"/>
      <c r="C4414" s="37"/>
    </row>
    <row r="4415" spans="1:3" x14ac:dyDescent="0.25">
      <c r="A4415" s="26"/>
      <c r="B4415" s="26"/>
      <c r="C4415" s="37"/>
    </row>
    <row r="4416" spans="1:3" x14ac:dyDescent="0.25">
      <c r="A4416" s="26"/>
      <c r="B4416" s="26"/>
      <c r="C4416" s="37"/>
    </row>
    <row r="4417" spans="1:3" x14ac:dyDescent="0.25">
      <c r="A4417" s="26"/>
      <c r="B4417" s="26"/>
      <c r="C4417" s="37"/>
    </row>
    <row r="4418" spans="1:3" x14ac:dyDescent="0.25">
      <c r="A4418" s="26"/>
      <c r="B4418" s="26"/>
      <c r="C4418" s="37"/>
    </row>
    <row r="4419" spans="1:3" x14ac:dyDescent="0.25">
      <c r="A4419" s="26"/>
      <c r="B4419" s="26"/>
      <c r="C4419" s="37"/>
    </row>
    <row r="4420" spans="1:3" x14ac:dyDescent="0.25">
      <c r="A4420" s="26"/>
      <c r="B4420" s="26"/>
      <c r="C4420" s="37"/>
    </row>
    <row r="4421" spans="1:3" x14ac:dyDescent="0.25">
      <c r="A4421" s="26"/>
      <c r="B4421" s="26"/>
      <c r="C4421" s="37"/>
    </row>
    <row r="4422" spans="1:3" x14ac:dyDescent="0.25">
      <c r="A4422" s="26"/>
      <c r="B4422" s="26"/>
      <c r="C4422" s="37"/>
    </row>
    <row r="4423" spans="1:3" x14ac:dyDescent="0.25">
      <c r="A4423" s="26"/>
      <c r="B4423" s="26"/>
      <c r="C4423" s="37"/>
    </row>
    <row r="4424" spans="1:3" x14ac:dyDescent="0.25">
      <c r="A4424" s="26"/>
      <c r="B4424" s="26"/>
      <c r="C4424" s="37"/>
    </row>
    <row r="4425" spans="1:3" x14ac:dyDescent="0.25">
      <c r="A4425" s="26"/>
      <c r="B4425" s="26"/>
      <c r="C4425" s="37"/>
    </row>
    <row r="4426" spans="1:3" x14ac:dyDescent="0.25">
      <c r="A4426" s="26"/>
      <c r="B4426" s="26"/>
      <c r="C4426" s="37"/>
    </row>
    <row r="4427" spans="1:3" x14ac:dyDescent="0.25">
      <c r="A4427" s="26"/>
      <c r="B4427" s="26"/>
      <c r="C4427" s="37"/>
    </row>
    <row r="4428" spans="1:3" x14ac:dyDescent="0.25">
      <c r="A4428" s="26"/>
      <c r="B4428" s="26"/>
      <c r="C4428" s="37"/>
    </row>
    <row r="4429" spans="1:3" x14ac:dyDescent="0.25">
      <c r="A4429" s="26"/>
      <c r="B4429" s="26"/>
      <c r="C4429" s="37"/>
    </row>
    <row r="4430" spans="1:3" x14ac:dyDescent="0.25">
      <c r="A4430" s="26"/>
      <c r="B4430" s="26"/>
      <c r="C4430" s="37"/>
    </row>
    <row r="4431" spans="1:3" x14ac:dyDescent="0.25">
      <c r="A4431" s="26"/>
      <c r="B4431" s="26"/>
      <c r="C4431" s="37"/>
    </row>
    <row r="4432" spans="1:3" x14ac:dyDescent="0.25">
      <c r="A4432" s="26"/>
      <c r="B4432" s="26"/>
      <c r="C4432" s="37"/>
    </row>
    <row r="4433" spans="1:3" x14ac:dyDescent="0.25">
      <c r="A4433" s="26"/>
      <c r="B4433" s="26"/>
      <c r="C4433" s="37"/>
    </row>
    <row r="4434" spans="1:3" x14ac:dyDescent="0.25">
      <c r="A4434" s="26"/>
      <c r="B4434" s="26"/>
      <c r="C4434" s="37"/>
    </row>
    <row r="4435" spans="1:3" x14ac:dyDescent="0.25">
      <c r="A4435" s="26"/>
      <c r="B4435" s="26"/>
      <c r="C4435" s="37"/>
    </row>
    <row r="4436" spans="1:3" x14ac:dyDescent="0.25">
      <c r="A4436" s="26"/>
      <c r="B4436" s="26"/>
      <c r="C4436" s="37"/>
    </row>
    <row r="4437" spans="1:3" x14ac:dyDescent="0.25">
      <c r="A4437" s="26"/>
      <c r="B4437" s="26"/>
      <c r="C4437" s="37"/>
    </row>
    <row r="4438" spans="1:3" x14ac:dyDescent="0.25">
      <c r="A4438" s="26"/>
      <c r="B4438" s="26"/>
      <c r="C4438" s="37"/>
    </row>
    <row r="4439" spans="1:3" x14ac:dyDescent="0.25">
      <c r="A4439" s="26"/>
      <c r="B4439" s="26"/>
      <c r="C4439" s="37"/>
    </row>
    <row r="4440" spans="1:3" x14ac:dyDescent="0.25">
      <c r="A4440" s="26"/>
      <c r="B4440" s="26"/>
      <c r="C4440" s="37"/>
    </row>
    <row r="4441" spans="1:3" x14ac:dyDescent="0.25">
      <c r="A4441" s="26"/>
      <c r="B4441" s="26"/>
      <c r="C4441" s="37"/>
    </row>
    <row r="4442" spans="1:3" x14ac:dyDescent="0.25">
      <c r="A4442" s="26"/>
      <c r="B4442" s="26"/>
      <c r="C4442" s="37"/>
    </row>
    <row r="4443" spans="1:3" x14ac:dyDescent="0.25">
      <c r="A4443" s="26"/>
      <c r="B4443" s="26"/>
      <c r="C4443" s="37"/>
    </row>
    <row r="4444" spans="1:3" x14ac:dyDescent="0.25">
      <c r="A4444" s="26"/>
      <c r="B4444" s="26"/>
      <c r="C4444" s="37"/>
    </row>
    <row r="4445" spans="1:3" x14ac:dyDescent="0.25">
      <c r="A4445" s="26"/>
      <c r="B4445" s="26"/>
      <c r="C4445" s="37"/>
    </row>
    <row r="4446" spans="1:3" x14ac:dyDescent="0.25">
      <c r="A4446" s="26"/>
      <c r="B4446" s="26"/>
      <c r="C4446" s="37"/>
    </row>
    <row r="4447" spans="1:3" x14ac:dyDescent="0.25">
      <c r="A4447" s="26"/>
      <c r="B4447" s="26"/>
      <c r="C4447" s="37"/>
    </row>
    <row r="4448" spans="1:3" x14ac:dyDescent="0.25">
      <c r="A4448" s="26"/>
      <c r="B4448" s="26"/>
      <c r="C4448" s="37"/>
    </row>
    <row r="4449" spans="1:3" x14ac:dyDescent="0.25">
      <c r="A4449" s="26"/>
      <c r="B4449" s="26"/>
      <c r="C4449" s="37"/>
    </row>
    <row r="4450" spans="1:3" x14ac:dyDescent="0.25">
      <c r="A4450" s="26"/>
      <c r="B4450" s="26"/>
      <c r="C4450" s="37"/>
    </row>
    <row r="4451" spans="1:3" x14ac:dyDescent="0.25">
      <c r="A4451" s="26"/>
      <c r="B4451" s="26"/>
      <c r="C4451" s="37"/>
    </row>
    <row r="4452" spans="1:3" x14ac:dyDescent="0.25">
      <c r="A4452" s="26"/>
      <c r="B4452" s="26"/>
      <c r="C4452" s="37"/>
    </row>
    <row r="4453" spans="1:3" x14ac:dyDescent="0.25">
      <c r="A4453" s="26"/>
      <c r="B4453" s="26"/>
      <c r="C4453" s="37"/>
    </row>
    <row r="4454" spans="1:3" x14ac:dyDescent="0.25">
      <c r="A4454" s="26"/>
      <c r="B4454" s="26"/>
      <c r="C4454" s="37"/>
    </row>
    <row r="4455" spans="1:3" x14ac:dyDescent="0.25">
      <c r="A4455" s="26"/>
      <c r="B4455" s="26"/>
      <c r="C4455" s="37"/>
    </row>
    <row r="4456" spans="1:3" x14ac:dyDescent="0.25">
      <c r="A4456" s="26"/>
      <c r="B4456" s="26"/>
      <c r="C4456" s="37"/>
    </row>
    <row r="4457" spans="1:3" x14ac:dyDescent="0.25">
      <c r="A4457" s="26"/>
      <c r="B4457" s="26"/>
      <c r="C4457" s="37"/>
    </row>
    <row r="4458" spans="1:3" x14ac:dyDescent="0.25">
      <c r="A4458" s="26"/>
      <c r="B4458" s="26"/>
      <c r="C4458" s="37"/>
    </row>
    <row r="4459" spans="1:3" x14ac:dyDescent="0.25">
      <c r="A4459" s="26"/>
      <c r="B4459" s="26"/>
      <c r="C4459" s="37"/>
    </row>
    <row r="4460" spans="1:3" x14ac:dyDescent="0.25">
      <c r="A4460" s="26"/>
      <c r="B4460" s="26"/>
      <c r="C4460" s="37"/>
    </row>
    <row r="4461" spans="1:3" x14ac:dyDescent="0.25">
      <c r="A4461" s="26"/>
      <c r="B4461" s="26"/>
      <c r="C4461" s="37"/>
    </row>
    <row r="4462" spans="1:3" x14ac:dyDescent="0.25">
      <c r="A4462" s="26"/>
      <c r="B4462" s="26"/>
      <c r="C4462" s="37"/>
    </row>
    <row r="4463" spans="1:3" x14ac:dyDescent="0.25">
      <c r="A4463" s="26"/>
      <c r="B4463" s="26"/>
      <c r="C4463" s="37"/>
    </row>
    <row r="4464" spans="1:3" x14ac:dyDescent="0.25">
      <c r="A4464" s="26"/>
      <c r="B4464" s="26"/>
      <c r="C4464" s="37"/>
    </row>
    <row r="4465" spans="1:3" x14ac:dyDescent="0.25">
      <c r="A4465" s="26"/>
      <c r="B4465" s="26"/>
      <c r="C4465" s="37"/>
    </row>
    <row r="4466" spans="1:3" x14ac:dyDescent="0.25">
      <c r="A4466" s="26"/>
      <c r="B4466" s="26"/>
      <c r="C4466" s="37"/>
    </row>
    <row r="4467" spans="1:3" x14ac:dyDescent="0.25">
      <c r="A4467" s="26"/>
      <c r="B4467" s="26"/>
      <c r="C4467" s="37"/>
    </row>
    <row r="4468" spans="1:3" x14ac:dyDescent="0.25">
      <c r="A4468" s="26"/>
      <c r="B4468" s="26"/>
      <c r="C4468" s="37"/>
    </row>
    <row r="4469" spans="1:3" x14ac:dyDescent="0.25">
      <c r="A4469" s="26"/>
      <c r="B4469" s="26"/>
      <c r="C4469" s="37"/>
    </row>
    <row r="4470" spans="1:3" x14ac:dyDescent="0.25">
      <c r="A4470" s="26"/>
      <c r="B4470" s="26"/>
      <c r="C4470" s="37"/>
    </row>
    <row r="4471" spans="1:3" x14ac:dyDescent="0.25">
      <c r="A4471" s="26"/>
      <c r="B4471" s="26"/>
      <c r="C4471" s="37"/>
    </row>
    <row r="4472" spans="1:3" x14ac:dyDescent="0.25">
      <c r="A4472" s="26"/>
      <c r="B4472" s="26"/>
      <c r="C4472" s="37"/>
    </row>
    <row r="4473" spans="1:3" x14ac:dyDescent="0.25">
      <c r="A4473" s="26"/>
      <c r="B4473" s="26"/>
      <c r="C4473" s="37"/>
    </row>
    <row r="4474" spans="1:3" x14ac:dyDescent="0.25">
      <c r="A4474" s="26"/>
      <c r="B4474" s="26"/>
      <c r="C4474" s="37"/>
    </row>
    <row r="4475" spans="1:3" x14ac:dyDescent="0.25">
      <c r="A4475" s="26"/>
      <c r="B4475" s="26"/>
      <c r="C4475" s="37"/>
    </row>
    <row r="4476" spans="1:3" x14ac:dyDescent="0.25">
      <c r="A4476" s="26"/>
      <c r="B4476" s="26"/>
      <c r="C4476" s="37"/>
    </row>
    <row r="4477" spans="1:3" x14ac:dyDescent="0.25">
      <c r="A4477" s="26"/>
      <c r="B4477" s="26"/>
      <c r="C4477" s="37"/>
    </row>
    <row r="4478" spans="1:3" x14ac:dyDescent="0.25">
      <c r="A4478" s="26"/>
      <c r="B4478" s="26"/>
      <c r="C4478" s="37"/>
    </row>
    <row r="4479" spans="1:3" x14ac:dyDescent="0.25">
      <c r="A4479" s="26"/>
      <c r="B4479" s="26"/>
      <c r="C4479" s="37"/>
    </row>
    <row r="4480" spans="1:3" x14ac:dyDescent="0.25">
      <c r="A4480" s="26"/>
      <c r="B4480" s="26"/>
      <c r="C4480" s="37"/>
    </row>
    <row r="4481" spans="1:3" x14ac:dyDescent="0.25">
      <c r="A4481" s="26"/>
      <c r="B4481" s="26"/>
      <c r="C4481" s="37"/>
    </row>
    <row r="4482" spans="1:3" x14ac:dyDescent="0.25">
      <c r="A4482" s="26"/>
      <c r="B4482" s="26"/>
      <c r="C4482" s="37"/>
    </row>
    <row r="4483" spans="1:3" x14ac:dyDescent="0.25">
      <c r="A4483" s="26"/>
      <c r="B4483" s="26"/>
      <c r="C4483" s="37"/>
    </row>
    <row r="4484" spans="1:3" x14ac:dyDescent="0.25">
      <c r="A4484" s="26"/>
      <c r="B4484" s="26"/>
      <c r="C4484" s="37"/>
    </row>
    <row r="4485" spans="1:3" x14ac:dyDescent="0.25">
      <c r="A4485" s="26"/>
      <c r="B4485" s="26"/>
      <c r="C4485" s="37"/>
    </row>
    <row r="4486" spans="1:3" x14ac:dyDescent="0.25">
      <c r="A4486" s="26"/>
      <c r="B4486" s="26"/>
      <c r="C4486" s="37"/>
    </row>
    <row r="4487" spans="1:3" x14ac:dyDescent="0.25">
      <c r="A4487" s="26"/>
      <c r="B4487" s="26"/>
      <c r="C4487" s="37"/>
    </row>
    <row r="4488" spans="1:3" x14ac:dyDescent="0.25">
      <c r="A4488" s="26"/>
      <c r="B4488" s="26"/>
      <c r="C4488" s="37"/>
    </row>
    <row r="4489" spans="1:3" x14ac:dyDescent="0.25">
      <c r="A4489" s="26"/>
      <c r="B4489" s="26"/>
      <c r="C4489" s="37"/>
    </row>
    <row r="4490" spans="1:3" x14ac:dyDescent="0.25">
      <c r="A4490" s="26"/>
      <c r="B4490" s="26"/>
      <c r="C4490" s="37"/>
    </row>
    <row r="4491" spans="1:3" x14ac:dyDescent="0.25">
      <c r="A4491" s="26"/>
      <c r="B4491" s="26"/>
      <c r="C4491" s="37"/>
    </row>
    <row r="4492" spans="1:3" x14ac:dyDescent="0.25">
      <c r="A4492" s="26"/>
      <c r="B4492" s="26"/>
      <c r="C4492" s="37"/>
    </row>
    <row r="4493" spans="1:3" x14ac:dyDescent="0.25">
      <c r="A4493" s="26"/>
      <c r="B4493" s="26"/>
      <c r="C4493" s="37"/>
    </row>
    <row r="4494" spans="1:3" x14ac:dyDescent="0.25">
      <c r="A4494" s="26"/>
      <c r="B4494" s="26"/>
      <c r="C4494" s="37"/>
    </row>
    <row r="4495" spans="1:3" x14ac:dyDescent="0.25">
      <c r="A4495" s="26"/>
      <c r="B4495" s="26"/>
      <c r="C4495" s="37"/>
    </row>
    <row r="4496" spans="1:3" x14ac:dyDescent="0.25">
      <c r="A4496" s="26"/>
      <c r="B4496" s="26"/>
      <c r="C4496" s="37"/>
    </row>
    <row r="4497" spans="1:3" x14ac:dyDescent="0.25">
      <c r="A4497" s="26"/>
      <c r="B4497" s="26"/>
      <c r="C4497" s="37"/>
    </row>
    <row r="4498" spans="1:3" x14ac:dyDescent="0.25">
      <c r="A4498" s="26"/>
      <c r="B4498" s="26"/>
      <c r="C4498" s="37"/>
    </row>
    <row r="4499" spans="1:3" x14ac:dyDescent="0.25">
      <c r="A4499" s="26"/>
      <c r="B4499" s="26"/>
      <c r="C4499" s="37"/>
    </row>
    <row r="4500" spans="1:3" x14ac:dyDescent="0.25">
      <c r="A4500" s="26"/>
      <c r="B4500" s="26"/>
      <c r="C4500" s="37"/>
    </row>
    <row r="4501" spans="1:3" x14ac:dyDescent="0.25">
      <c r="A4501" s="26"/>
      <c r="B4501" s="26"/>
      <c r="C4501" s="37"/>
    </row>
    <row r="4502" spans="1:3" x14ac:dyDescent="0.25">
      <c r="A4502" s="26"/>
      <c r="B4502" s="26"/>
      <c r="C4502" s="37"/>
    </row>
    <row r="4503" spans="1:3" x14ac:dyDescent="0.25">
      <c r="A4503" s="26"/>
      <c r="B4503" s="26"/>
      <c r="C4503" s="37"/>
    </row>
    <row r="4504" spans="1:3" x14ac:dyDescent="0.25">
      <c r="A4504" s="26"/>
      <c r="B4504" s="26"/>
      <c r="C4504" s="37"/>
    </row>
    <row r="4505" spans="1:3" x14ac:dyDescent="0.25">
      <c r="A4505" s="26"/>
      <c r="B4505" s="26"/>
      <c r="C4505" s="37"/>
    </row>
    <row r="4506" spans="1:3" x14ac:dyDescent="0.25">
      <c r="A4506" s="26"/>
      <c r="B4506" s="26"/>
      <c r="C4506" s="37"/>
    </row>
    <row r="4507" spans="1:3" x14ac:dyDescent="0.25">
      <c r="A4507" s="26"/>
      <c r="B4507" s="26"/>
      <c r="C4507" s="37"/>
    </row>
    <row r="4508" spans="1:3" x14ac:dyDescent="0.25">
      <c r="A4508" s="26"/>
      <c r="B4508" s="26"/>
      <c r="C4508" s="37"/>
    </row>
    <row r="4509" spans="1:3" x14ac:dyDescent="0.25">
      <c r="A4509" s="26"/>
      <c r="B4509" s="26"/>
      <c r="C4509" s="37"/>
    </row>
    <row r="4510" spans="1:3" x14ac:dyDescent="0.25">
      <c r="A4510" s="26"/>
      <c r="B4510" s="26"/>
      <c r="C4510" s="37"/>
    </row>
    <row r="4511" spans="1:3" x14ac:dyDescent="0.25">
      <c r="A4511" s="26"/>
      <c r="B4511" s="26"/>
      <c r="C4511" s="37"/>
    </row>
    <row r="4512" spans="1:3" x14ac:dyDescent="0.25">
      <c r="A4512" s="26"/>
      <c r="B4512" s="26"/>
      <c r="C4512" s="37"/>
    </row>
    <row r="4513" spans="1:3" x14ac:dyDescent="0.25">
      <c r="A4513" s="26"/>
      <c r="B4513" s="26"/>
      <c r="C4513" s="37"/>
    </row>
    <row r="4514" spans="1:3" x14ac:dyDescent="0.25">
      <c r="A4514" s="26"/>
      <c r="B4514" s="26"/>
      <c r="C4514" s="37"/>
    </row>
    <row r="4515" spans="1:3" x14ac:dyDescent="0.25">
      <c r="A4515" s="26"/>
      <c r="B4515" s="26"/>
      <c r="C4515" s="37"/>
    </row>
    <row r="4516" spans="1:3" x14ac:dyDescent="0.25">
      <c r="A4516" s="26"/>
      <c r="B4516" s="26"/>
      <c r="C4516" s="37"/>
    </row>
    <row r="4517" spans="1:3" x14ac:dyDescent="0.25">
      <c r="A4517" s="26"/>
      <c r="B4517" s="26"/>
      <c r="C4517" s="37"/>
    </row>
    <row r="4518" spans="1:3" x14ac:dyDescent="0.25">
      <c r="A4518" s="26"/>
      <c r="B4518" s="26"/>
      <c r="C4518" s="37"/>
    </row>
    <row r="4519" spans="1:3" x14ac:dyDescent="0.25">
      <c r="A4519" s="26"/>
      <c r="B4519" s="26"/>
      <c r="C4519" s="37"/>
    </row>
    <row r="4520" spans="1:3" x14ac:dyDescent="0.25">
      <c r="A4520" s="26"/>
      <c r="B4520" s="26"/>
      <c r="C4520" s="37"/>
    </row>
    <row r="4521" spans="1:3" x14ac:dyDescent="0.25">
      <c r="A4521" s="26"/>
      <c r="B4521" s="26"/>
      <c r="C4521" s="37"/>
    </row>
    <row r="4522" spans="1:3" x14ac:dyDescent="0.25">
      <c r="A4522" s="26"/>
      <c r="B4522" s="26"/>
      <c r="C4522" s="37"/>
    </row>
    <row r="4523" spans="1:3" x14ac:dyDescent="0.25">
      <c r="A4523" s="26"/>
      <c r="B4523" s="26"/>
      <c r="C4523" s="37"/>
    </row>
    <row r="4524" spans="1:3" x14ac:dyDescent="0.25">
      <c r="A4524" s="26"/>
      <c r="B4524" s="26"/>
      <c r="C4524" s="37"/>
    </row>
    <row r="4525" spans="1:3" x14ac:dyDescent="0.25">
      <c r="A4525" s="26"/>
      <c r="B4525" s="26"/>
      <c r="C4525" s="37"/>
    </row>
    <row r="4526" spans="1:3" x14ac:dyDescent="0.25">
      <c r="A4526" s="26"/>
      <c r="B4526" s="26"/>
      <c r="C4526" s="37"/>
    </row>
    <row r="4527" spans="1:3" x14ac:dyDescent="0.25">
      <c r="A4527" s="26"/>
      <c r="B4527" s="26"/>
      <c r="C4527" s="37"/>
    </row>
    <row r="4528" spans="1:3" x14ac:dyDescent="0.25">
      <c r="A4528" s="26"/>
      <c r="B4528" s="26"/>
      <c r="C4528" s="37"/>
    </row>
    <row r="4529" spans="1:3" x14ac:dyDescent="0.25">
      <c r="A4529" s="26"/>
      <c r="B4529" s="26"/>
      <c r="C4529" s="37"/>
    </row>
    <row r="4530" spans="1:3" x14ac:dyDescent="0.25">
      <c r="A4530" s="26"/>
      <c r="B4530" s="26"/>
      <c r="C4530" s="37"/>
    </row>
    <row r="4531" spans="1:3" x14ac:dyDescent="0.25">
      <c r="A4531" s="26"/>
      <c r="B4531" s="26"/>
      <c r="C4531" s="37"/>
    </row>
    <row r="4532" spans="1:3" x14ac:dyDescent="0.25">
      <c r="A4532" s="26"/>
      <c r="B4532" s="26"/>
      <c r="C4532" s="37"/>
    </row>
    <row r="4533" spans="1:3" x14ac:dyDescent="0.25">
      <c r="A4533" s="26"/>
      <c r="B4533" s="26"/>
      <c r="C4533" s="37"/>
    </row>
    <row r="4534" spans="1:3" x14ac:dyDescent="0.25">
      <c r="A4534" s="26"/>
      <c r="B4534" s="26"/>
      <c r="C4534" s="37"/>
    </row>
    <row r="4535" spans="1:3" x14ac:dyDescent="0.25">
      <c r="A4535" s="26"/>
      <c r="B4535" s="26"/>
      <c r="C4535" s="37"/>
    </row>
    <row r="4536" spans="1:3" x14ac:dyDescent="0.25">
      <c r="A4536" s="26"/>
      <c r="B4536" s="26"/>
      <c r="C4536" s="37"/>
    </row>
    <row r="4537" spans="1:3" x14ac:dyDescent="0.25">
      <c r="A4537" s="26"/>
      <c r="B4537" s="26"/>
      <c r="C4537" s="37"/>
    </row>
    <row r="4538" spans="1:3" x14ac:dyDescent="0.25">
      <c r="A4538" s="26"/>
      <c r="B4538" s="26"/>
      <c r="C4538" s="37"/>
    </row>
    <row r="4539" spans="1:3" x14ac:dyDescent="0.25">
      <c r="A4539" s="26"/>
      <c r="B4539" s="26"/>
      <c r="C4539" s="37"/>
    </row>
    <row r="4540" spans="1:3" x14ac:dyDescent="0.25">
      <c r="A4540" s="26"/>
      <c r="B4540" s="26"/>
      <c r="C4540" s="37"/>
    </row>
    <row r="4541" spans="1:3" x14ac:dyDescent="0.25">
      <c r="A4541" s="26"/>
      <c r="B4541" s="26"/>
      <c r="C4541" s="37"/>
    </row>
    <row r="4542" spans="1:3" x14ac:dyDescent="0.25">
      <c r="A4542" s="26"/>
      <c r="B4542" s="26"/>
      <c r="C4542" s="37"/>
    </row>
    <row r="4543" spans="1:3" x14ac:dyDescent="0.25">
      <c r="A4543" s="26"/>
      <c r="B4543" s="26"/>
      <c r="C4543" s="37"/>
    </row>
    <row r="4544" spans="1:3" x14ac:dyDescent="0.25">
      <c r="A4544" s="26"/>
      <c r="B4544" s="26"/>
      <c r="C4544" s="37"/>
    </row>
    <row r="4545" spans="1:3" x14ac:dyDescent="0.25">
      <c r="A4545" s="26"/>
      <c r="B4545" s="26"/>
      <c r="C4545" s="37"/>
    </row>
    <row r="4546" spans="1:3" x14ac:dyDescent="0.25">
      <c r="A4546" s="26"/>
      <c r="B4546" s="26"/>
      <c r="C4546" s="37"/>
    </row>
    <row r="4547" spans="1:3" x14ac:dyDescent="0.25">
      <c r="A4547" s="26"/>
      <c r="B4547" s="26"/>
      <c r="C4547" s="37"/>
    </row>
    <row r="4548" spans="1:3" x14ac:dyDescent="0.25">
      <c r="A4548" s="26"/>
      <c r="B4548" s="26"/>
      <c r="C4548" s="37"/>
    </row>
    <row r="4549" spans="1:3" x14ac:dyDescent="0.25">
      <c r="A4549" s="26"/>
      <c r="B4549" s="26"/>
      <c r="C4549" s="37"/>
    </row>
    <row r="4550" spans="1:3" x14ac:dyDescent="0.25">
      <c r="A4550" s="26"/>
      <c r="B4550" s="26"/>
      <c r="C4550" s="37"/>
    </row>
    <row r="4551" spans="1:3" x14ac:dyDescent="0.25">
      <c r="A4551" s="26"/>
      <c r="B4551" s="26"/>
      <c r="C4551" s="37"/>
    </row>
    <row r="4552" spans="1:3" x14ac:dyDescent="0.25">
      <c r="A4552" s="26"/>
      <c r="B4552" s="26"/>
      <c r="C4552" s="37"/>
    </row>
    <row r="4553" spans="1:3" x14ac:dyDescent="0.25">
      <c r="A4553" s="26"/>
      <c r="B4553" s="26"/>
      <c r="C4553" s="37"/>
    </row>
    <row r="4554" spans="1:3" x14ac:dyDescent="0.25">
      <c r="A4554" s="26"/>
      <c r="B4554" s="26"/>
      <c r="C4554" s="37"/>
    </row>
    <row r="4555" spans="1:3" x14ac:dyDescent="0.25">
      <c r="A4555" s="26"/>
      <c r="B4555" s="26"/>
      <c r="C4555" s="37"/>
    </row>
    <row r="4556" spans="1:3" x14ac:dyDescent="0.25">
      <c r="A4556" s="26"/>
      <c r="B4556" s="26"/>
      <c r="C4556" s="37"/>
    </row>
    <row r="4557" spans="1:3" x14ac:dyDescent="0.25">
      <c r="A4557" s="26"/>
      <c r="B4557" s="26"/>
      <c r="C4557" s="37"/>
    </row>
    <row r="4558" spans="1:3" x14ac:dyDescent="0.25">
      <c r="A4558" s="26"/>
      <c r="B4558" s="26"/>
      <c r="C4558" s="37"/>
    </row>
    <row r="4559" spans="1:3" x14ac:dyDescent="0.25">
      <c r="A4559" s="26"/>
      <c r="B4559" s="26"/>
      <c r="C4559" s="37"/>
    </row>
    <row r="4560" spans="1:3" x14ac:dyDescent="0.25">
      <c r="A4560" s="26"/>
      <c r="B4560" s="26"/>
      <c r="C4560" s="37"/>
    </row>
    <row r="4561" spans="1:3" x14ac:dyDescent="0.25">
      <c r="A4561" s="26"/>
      <c r="B4561" s="26"/>
      <c r="C4561" s="37"/>
    </row>
    <row r="4562" spans="1:3" x14ac:dyDescent="0.25">
      <c r="A4562" s="26"/>
      <c r="B4562" s="26"/>
      <c r="C4562" s="37"/>
    </row>
    <row r="4563" spans="1:3" x14ac:dyDescent="0.25">
      <c r="A4563" s="26"/>
      <c r="B4563" s="26"/>
      <c r="C4563" s="37"/>
    </row>
    <row r="4564" spans="1:3" x14ac:dyDescent="0.25">
      <c r="A4564" s="26"/>
      <c r="B4564" s="26"/>
      <c r="C4564" s="37"/>
    </row>
    <row r="4565" spans="1:3" x14ac:dyDescent="0.25">
      <c r="A4565" s="26"/>
      <c r="B4565" s="26"/>
      <c r="C4565" s="37"/>
    </row>
    <row r="4566" spans="1:3" x14ac:dyDescent="0.25">
      <c r="A4566" s="26"/>
      <c r="B4566" s="26"/>
      <c r="C4566" s="37"/>
    </row>
    <row r="4567" spans="1:3" x14ac:dyDescent="0.25">
      <c r="A4567" s="26"/>
      <c r="B4567" s="26"/>
      <c r="C4567" s="37"/>
    </row>
    <row r="4568" spans="1:3" x14ac:dyDescent="0.25">
      <c r="A4568" s="26"/>
      <c r="B4568" s="26"/>
      <c r="C4568" s="37"/>
    </row>
    <row r="4569" spans="1:3" x14ac:dyDescent="0.25">
      <c r="A4569" s="26"/>
      <c r="B4569" s="26"/>
      <c r="C4569" s="37"/>
    </row>
    <row r="4570" spans="1:3" x14ac:dyDescent="0.25">
      <c r="A4570" s="26"/>
      <c r="B4570" s="26"/>
      <c r="C4570" s="37"/>
    </row>
    <row r="4571" spans="1:3" x14ac:dyDescent="0.25">
      <c r="A4571" s="26"/>
      <c r="B4571" s="26"/>
      <c r="C4571" s="37"/>
    </row>
    <row r="4572" spans="1:3" x14ac:dyDescent="0.25">
      <c r="A4572" s="26"/>
      <c r="B4572" s="26"/>
      <c r="C4572" s="37"/>
    </row>
    <row r="4573" spans="1:3" x14ac:dyDescent="0.25">
      <c r="A4573" s="26"/>
      <c r="B4573" s="26"/>
      <c r="C4573" s="37"/>
    </row>
    <row r="4574" spans="1:3" x14ac:dyDescent="0.25">
      <c r="A4574" s="26"/>
      <c r="B4574" s="26"/>
      <c r="C4574" s="37"/>
    </row>
    <row r="4575" spans="1:3" x14ac:dyDescent="0.25">
      <c r="A4575" s="26"/>
      <c r="B4575" s="26"/>
      <c r="C4575" s="37"/>
    </row>
    <row r="4576" spans="1:3" x14ac:dyDescent="0.25">
      <c r="A4576" s="26"/>
      <c r="B4576" s="26"/>
      <c r="C4576" s="37"/>
    </row>
    <row r="4577" spans="1:3" x14ac:dyDescent="0.25">
      <c r="A4577" s="26"/>
      <c r="B4577" s="26"/>
      <c r="C4577" s="37"/>
    </row>
    <row r="4578" spans="1:3" x14ac:dyDescent="0.25">
      <c r="A4578" s="26"/>
      <c r="B4578" s="26"/>
      <c r="C4578" s="37"/>
    </row>
    <row r="4579" spans="1:3" x14ac:dyDescent="0.25">
      <c r="A4579" s="26"/>
      <c r="B4579" s="26"/>
      <c r="C4579" s="37"/>
    </row>
    <row r="4580" spans="1:3" x14ac:dyDescent="0.25">
      <c r="A4580" s="26"/>
      <c r="B4580" s="26"/>
      <c r="C4580" s="37"/>
    </row>
    <row r="4581" spans="1:3" x14ac:dyDescent="0.25">
      <c r="A4581" s="26"/>
      <c r="B4581" s="26"/>
      <c r="C4581" s="37"/>
    </row>
    <row r="4582" spans="1:3" x14ac:dyDescent="0.25">
      <c r="A4582" s="26"/>
      <c r="B4582" s="26"/>
      <c r="C4582" s="37"/>
    </row>
    <row r="4583" spans="1:3" x14ac:dyDescent="0.25">
      <c r="A4583" s="26"/>
      <c r="B4583" s="26"/>
      <c r="C4583" s="37"/>
    </row>
    <row r="4584" spans="1:3" x14ac:dyDescent="0.25">
      <c r="A4584" s="26"/>
      <c r="B4584" s="26"/>
      <c r="C4584" s="37"/>
    </row>
    <row r="4585" spans="1:3" x14ac:dyDescent="0.25">
      <c r="A4585" s="26"/>
      <c r="B4585" s="26"/>
      <c r="C4585" s="37"/>
    </row>
    <row r="4586" spans="1:3" x14ac:dyDescent="0.25">
      <c r="A4586" s="26"/>
      <c r="B4586" s="26"/>
      <c r="C4586" s="37"/>
    </row>
    <row r="4587" spans="1:3" x14ac:dyDescent="0.25">
      <c r="A4587" s="26"/>
      <c r="B4587" s="26"/>
      <c r="C4587" s="37"/>
    </row>
    <row r="4588" spans="1:3" x14ac:dyDescent="0.25">
      <c r="A4588" s="26"/>
      <c r="B4588" s="26"/>
      <c r="C4588" s="37"/>
    </row>
    <row r="4589" spans="1:3" x14ac:dyDescent="0.25">
      <c r="A4589" s="26"/>
      <c r="B4589" s="26"/>
      <c r="C4589" s="37"/>
    </row>
    <row r="4590" spans="1:3" x14ac:dyDescent="0.25">
      <c r="A4590" s="26"/>
      <c r="B4590" s="26"/>
      <c r="C4590" s="37"/>
    </row>
    <row r="4591" spans="1:3" x14ac:dyDescent="0.25">
      <c r="A4591" s="26"/>
      <c r="B4591" s="26"/>
      <c r="C4591" s="37"/>
    </row>
    <row r="4592" spans="1:3" x14ac:dyDescent="0.25">
      <c r="A4592" s="26"/>
      <c r="B4592" s="26"/>
      <c r="C4592" s="37"/>
    </row>
    <row r="4593" spans="1:3" x14ac:dyDescent="0.25">
      <c r="A4593" s="26"/>
      <c r="B4593" s="26"/>
      <c r="C4593" s="37"/>
    </row>
    <row r="4594" spans="1:3" x14ac:dyDescent="0.25">
      <c r="A4594" s="26"/>
      <c r="B4594" s="26"/>
      <c r="C4594" s="37"/>
    </row>
    <row r="4595" spans="1:3" x14ac:dyDescent="0.25">
      <c r="A4595" s="26"/>
      <c r="B4595" s="26"/>
      <c r="C4595" s="37"/>
    </row>
    <row r="4596" spans="1:3" x14ac:dyDescent="0.25">
      <c r="A4596" s="26"/>
      <c r="B4596" s="26"/>
      <c r="C4596" s="37"/>
    </row>
    <row r="4597" spans="1:3" x14ac:dyDescent="0.25">
      <c r="A4597" s="26"/>
      <c r="B4597" s="26"/>
      <c r="C4597" s="37"/>
    </row>
    <row r="4598" spans="1:3" x14ac:dyDescent="0.25">
      <c r="A4598" s="26"/>
      <c r="B4598" s="26"/>
      <c r="C4598" s="37"/>
    </row>
    <row r="4599" spans="1:3" x14ac:dyDescent="0.25">
      <c r="A4599" s="26"/>
      <c r="B4599" s="26"/>
      <c r="C4599" s="37"/>
    </row>
    <row r="4600" spans="1:3" x14ac:dyDescent="0.25">
      <c r="A4600" s="26"/>
      <c r="B4600" s="26"/>
      <c r="C4600" s="37"/>
    </row>
    <row r="4601" spans="1:3" x14ac:dyDescent="0.25">
      <c r="A4601" s="26"/>
      <c r="B4601" s="26"/>
      <c r="C4601" s="37"/>
    </row>
    <row r="4602" spans="1:3" x14ac:dyDescent="0.25">
      <c r="A4602" s="26"/>
      <c r="B4602" s="26"/>
      <c r="C4602" s="37"/>
    </row>
    <row r="4603" spans="1:3" x14ac:dyDescent="0.25">
      <c r="A4603" s="26"/>
      <c r="B4603" s="26"/>
      <c r="C4603" s="37"/>
    </row>
    <row r="4604" spans="1:3" x14ac:dyDescent="0.25">
      <c r="A4604" s="26"/>
      <c r="B4604" s="26"/>
      <c r="C4604" s="37"/>
    </row>
    <row r="4605" spans="1:3" x14ac:dyDescent="0.25">
      <c r="A4605" s="26"/>
      <c r="B4605" s="26"/>
      <c r="C4605" s="37"/>
    </row>
    <row r="4606" spans="1:3" x14ac:dyDescent="0.25">
      <c r="A4606" s="26"/>
      <c r="B4606" s="26"/>
      <c r="C4606" s="37"/>
    </row>
    <row r="4607" spans="1:3" x14ac:dyDescent="0.25">
      <c r="A4607" s="26"/>
      <c r="B4607" s="26"/>
      <c r="C4607" s="37"/>
    </row>
    <row r="4608" spans="1:3" x14ac:dyDescent="0.25">
      <c r="A4608" s="26"/>
      <c r="B4608" s="26"/>
      <c r="C4608" s="37"/>
    </row>
    <row r="4609" spans="1:3" x14ac:dyDescent="0.25">
      <c r="A4609" s="26"/>
      <c r="B4609" s="26"/>
      <c r="C4609" s="37"/>
    </row>
    <row r="4610" spans="1:3" x14ac:dyDescent="0.25">
      <c r="A4610" s="26"/>
      <c r="B4610" s="26"/>
      <c r="C4610" s="37"/>
    </row>
    <row r="4611" spans="1:3" x14ac:dyDescent="0.25">
      <c r="A4611" s="26"/>
      <c r="B4611" s="26"/>
      <c r="C4611" s="37"/>
    </row>
    <row r="4612" spans="1:3" x14ac:dyDescent="0.25">
      <c r="A4612" s="26"/>
      <c r="B4612" s="26"/>
      <c r="C4612" s="37"/>
    </row>
    <row r="4613" spans="1:3" x14ac:dyDescent="0.25">
      <c r="A4613" s="26"/>
      <c r="B4613" s="26"/>
      <c r="C4613" s="37"/>
    </row>
    <row r="4614" spans="1:3" x14ac:dyDescent="0.25">
      <c r="A4614" s="26"/>
      <c r="B4614" s="26"/>
      <c r="C4614" s="37"/>
    </row>
    <row r="4615" spans="1:3" x14ac:dyDescent="0.25">
      <c r="A4615" s="26"/>
      <c r="B4615" s="26"/>
      <c r="C4615" s="37"/>
    </row>
    <row r="4616" spans="1:3" x14ac:dyDescent="0.25">
      <c r="A4616" s="26"/>
      <c r="B4616" s="26"/>
      <c r="C4616" s="37"/>
    </row>
    <row r="4617" spans="1:3" x14ac:dyDescent="0.25">
      <c r="A4617" s="26"/>
      <c r="B4617" s="26"/>
      <c r="C4617" s="37"/>
    </row>
    <row r="4618" spans="1:3" x14ac:dyDescent="0.25">
      <c r="A4618" s="26"/>
      <c r="B4618" s="26"/>
      <c r="C4618" s="37"/>
    </row>
    <row r="4619" spans="1:3" x14ac:dyDescent="0.25">
      <c r="A4619" s="26"/>
      <c r="B4619" s="26"/>
      <c r="C4619" s="37"/>
    </row>
    <row r="4620" spans="1:3" x14ac:dyDescent="0.25">
      <c r="A4620" s="26"/>
      <c r="B4620" s="26"/>
      <c r="C4620" s="37"/>
    </row>
    <row r="4621" spans="1:3" x14ac:dyDescent="0.25">
      <c r="A4621" s="26"/>
      <c r="B4621" s="26"/>
      <c r="C4621" s="37"/>
    </row>
    <row r="4622" spans="1:3" x14ac:dyDescent="0.25">
      <c r="A4622" s="26"/>
      <c r="B4622" s="26"/>
      <c r="C4622" s="37"/>
    </row>
    <row r="4623" spans="1:3" x14ac:dyDescent="0.25">
      <c r="A4623" s="26"/>
      <c r="B4623" s="26"/>
      <c r="C4623" s="37"/>
    </row>
    <row r="4624" spans="1:3" x14ac:dyDescent="0.25">
      <c r="A4624" s="26"/>
      <c r="B4624" s="26"/>
      <c r="C4624" s="37"/>
    </row>
    <row r="4625" spans="1:3" x14ac:dyDescent="0.25">
      <c r="A4625" s="26"/>
      <c r="B4625" s="26"/>
      <c r="C4625" s="37"/>
    </row>
    <row r="4626" spans="1:3" x14ac:dyDescent="0.25">
      <c r="A4626" s="26"/>
      <c r="B4626" s="26"/>
      <c r="C4626" s="37"/>
    </row>
    <row r="4627" spans="1:3" x14ac:dyDescent="0.25">
      <c r="A4627" s="26"/>
      <c r="B4627" s="26"/>
      <c r="C4627" s="37"/>
    </row>
    <row r="4628" spans="1:3" x14ac:dyDescent="0.25">
      <c r="A4628" s="26"/>
      <c r="B4628" s="26"/>
      <c r="C4628" s="37"/>
    </row>
    <row r="4629" spans="1:3" x14ac:dyDescent="0.25">
      <c r="A4629" s="26"/>
      <c r="B4629" s="26"/>
      <c r="C4629" s="37"/>
    </row>
    <row r="4630" spans="1:3" x14ac:dyDescent="0.25">
      <c r="A4630" s="26"/>
      <c r="B4630" s="26"/>
      <c r="C4630" s="37"/>
    </row>
    <row r="4631" spans="1:3" x14ac:dyDescent="0.25">
      <c r="A4631" s="26"/>
      <c r="B4631" s="26"/>
      <c r="C4631" s="37"/>
    </row>
    <row r="4632" spans="1:3" x14ac:dyDescent="0.25">
      <c r="A4632" s="26"/>
      <c r="B4632" s="26"/>
      <c r="C4632" s="37"/>
    </row>
    <row r="4633" spans="1:3" x14ac:dyDescent="0.25">
      <c r="A4633" s="26"/>
      <c r="B4633" s="26"/>
      <c r="C4633" s="37"/>
    </row>
    <row r="4634" spans="1:3" x14ac:dyDescent="0.25">
      <c r="A4634" s="26"/>
      <c r="B4634" s="26"/>
      <c r="C4634" s="37"/>
    </row>
    <row r="4635" spans="1:3" x14ac:dyDescent="0.25">
      <c r="A4635" s="26"/>
      <c r="B4635" s="26"/>
      <c r="C4635" s="37"/>
    </row>
    <row r="4636" spans="1:3" x14ac:dyDescent="0.25">
      <c r="A4636" s="26"/>
      <c r="B4636" s="26"/>
      <c r="C4636" s="37"/>
    </row>
    <row r="4637" spans="1:3" x14ac:dyDescent="0.25">
      <c r="A4637" s="26"/>
      <c r="B4637" s="26"/>
      <c r="C4637" s="37"/>
    </row>
    <row r="4638" spans="1:3" x14ac:dyDescent="0.25">
      <c r="A4638" s="26"/>
      <c r="B4638" s="26"/>
      <c r="C4638" s="37"/>
    </row>
    <row r="4639" spans="1:3" x14ac:dyDescent="0.25">
      <c r="A4639" s="26"/>
      <c r="B4639" s="26"/>
      <c r="C4639" s="37"/>
    </row>
    <row r="4640" spans="1:3" x14ac:dyDescent="0.25">
      <c r="A4640" s="26"/>
      <c r="B4640" s="26"/>
      <c r="C4640" s="37"/>
    </row>
    <row r="4641" spans="1:3" x14ac:dyDescent="0.25">
      <c r="A4641" s="26"/>
      <c r="B4641" s="26"/>
      <c r="C4641" s="37"/>
    </row>
    <row r="4642" spans="1:3" x14ac:dyDescent="0.25">
      <c r="A4642" s="26"/>
      <c r="B4642" s="26"/>
      <c r="C4642" s="37"/>
    </row>
    <row r="4643" spans="1:3" x14ac:dyDescent="0.25">
      <c r="A4643" s="26"/>
      <c r="B4643" s="26"/>
      <c r="C4643" s="37"/>
    </row>
    <row r="4644" spans="1:3" x14ac:dyDescent="0.25">
      <c r="A4644" s="26"/>
      <c r="B4644" s="26"/>
      <c r="C4644" s="37"/>
    </row>
    <row r="4645" spans="1:3" x14ac:dyDescent="0.25">
      <c r="A4645" s="26"/>
      <c r="B4645" s="26"/>
      <c r="C4645" s="37"/>
    </row>
    <row r="4646" spans="1:3" x14ac:dyDescent="0.25">
      <c r="A4646" s="26"/>
      <c r="B4646" s="26"/>
      <c r="C4646" s="37"/>
    </row>
    <row r="4647" spans="1:3" x14ac:dyDescent="0.25">
      <c r="A4647" s="26"/>
      <c r="B4647" s="26"/>
      <c r="C4647" s="37"/>
    </row>
    <row r="4648" spans="1:3" x14ac:dyDescent="0.25">
      <c r="A4648" s="26"/>
      <c r="B4648" s="26"/>
      <c r="C4648" s="37"/>
    </row>
    <row r="4649" spans="1:3" x14ac:dyDescent="0.25">
      <c r="A4649" s="26"/>
      <c r="B4649" s="26"/>
      <c r="C4649" s="37"/>
    </row>
    <row r="4650" spans="1:3" x14ac:dyDescent="0.25">
      <c r="A4650" s="26"/>
      <c r="B4650" s="26"/>
      <c r="C4650" s="37"/>
    </row>
    <row r="4651" spans="1:3" x14ac:dyDescent="0.25">
      <c r="A4651" s="26"/>
      <c r="B4651" s="26"/>
      <c r="C4651" s="37"/>
    </row>
    <row r="4652" spans="1:3" x14ac:dyDescent="0.25">
      <c r="A4652" s="26"/>
      <c r="B4652" s="26"/>
      <c r="C4652" s="37"/>
    </row>
    <row r="4653" spans="1:3" x14ac:dyDescent="0.25">
      <c r="A4653" s="26"/>
      <c r="B4653" s="26"/>
      <c r="C4653" s="37"/>
    </row>
    <row r="4654" spans="1:3" x14ac:dyDescent="0.25">
      <c r="A4654" s="26"/>
      <c r="B4654" s="26"/>
      <c r="C4654" s="37"/>
    </row>
    <row r="4655" spans="1:3" x14ac:dyDescent="0.25">
      <c r="A4655" s="26"/>
      <c r="B4655" s="26"/>
      <c r="C4655" s="37"/>
    </row>
    <row r="4656" spans="1:3" x14ac:dyDescent="0.25">
      <c r="A4656" s="26"/>
      <c r="B4656" s="26"/>
      <c r="C4656" s="37"/>
    </row>
    <row r="4657" spans="1:3" x14ac:dyDescent="0.25">
      <c r="A4657" s="26"/>
      <c r="B4657" s="26"/>
      <c r="C4657" s="37"/>
    </row>
    <row r="4658" spans="1:3" x14ac:dyDescent="0.25">
      <c r="A4658" s="26"/>
      <c r="B4658" s="26"/>
      <c r="C4658" s="37"/>
    </row>
    <row r="4659" spans="1:3" x14ac:dyDescent="0.25">
      <c r="A4659" s="26"/>
      <c r="B4659" s="26"/>
      <c r="C4659" s="37"/>
    </row>
    <row r="4660" spans="1:3" x14ac:dyDescent="0.25">
      <c r="A4660" s="26"/>
      <c r="B4660" s="26"/>
      <c r="C4660" s="37"/>
    </row>
    <row r="4661" spans="1:3" x14ac:dyDescent="0.25">
      <c r="A4661" s="26"/>
      <c r="B4661" s="26"/>
      <c r="C4661" s="37"/>
    </row>
    <row r="4662" spans="1:3" x14ac:dyDescent="0.25">
      <c r="A4662" s="26"/>
      <c r="B4662" s="26"/>
      <c r="C4662" s="37"/>
    </row>
    <row r="4663" spans="1:3" x14ac:dyDescent="0.25">
      <c r="A4663" s="26"/>
      <c r="B4663" s="26"/>
      <c r="C4663" s="37"/>
    </row>
    <row r="4664" spans="1:3" x14ac:dyDescent="0.25">
      <c r="A4664" s="26"/>
      <c r="B4664" s="26"/>
      <c r="C4664" s="37"/>
    </row>
    <row r="4665" spans="1:3" x14ac:dyDescent="0.25">
      <c r="A4665" s="26"/>
      <c r="B4665" s="26"/>
      <c r="C4665" s="37"/>
    </row>
    <row r="4666" spans="1:3" x14ac:dyDescent="0.25">
      <c r="A4666" s="26"/>
      <c r="B4666" s="26"/>
      <c r="C4666" s="37"/>
    </row>
    <row r="4667" spans="1:3" x14ac:dyDescent="0.25">
      <c r="A4667" s="26"/>
      <c r="B4667" s="26"/>
      <c r="C4667" s="37"/>
    </row>
    <row r="4668" spans="1:3" x14ac:dyDescent="0.25">
      <c r="A4668" s="26"/>
      <c r="B4668" s="26"/>
      <c r="C4668" s="37"/>
    </row>
    <row r="4669" spans="1:3" x14ac:dyDescent="0.25">
      <c r="A4669" s="26"/>
      <c r="B4669" s="26"/>
      <c r="C4669" s="37"/>
    </row>
    <row r="4670" spans="1:3" x14ac:dyDescent="0.25">
      <c r="A4670" s="26"/>
      <c r="B4670" s="26"/>
      <c r="C4670" s="37"/>
    </row>
    <row r="4671" spans="1:3" x14ac:dyDescent="0.25">
      <c r="A4671" s="26"/>
      <c r="B4671" s="26"/>
      <c r="C4671" s="37"/>
    </row>
    <row r="4672" spans="1:3" x14ac:dyDescent="0.25">
      <c r="A4672" s="26"/>
      <c r="B4672" s="26"/>
      <c r="C4672" s="37"/>
    </row>
    <row r="4673" spans="1:3" x14ac:dyDescent="0.25">
      <c r="A4673" s="26"/>
      <c r="B4673" s="26"/>
      <c r="C4673" s="37"/>
    </row>
    <row r="4674" spans="1:3" x14ac:dyDescent="0.25">
      <c r="A4674" s="26"/>
      <c r="B4674" s="26"/>
      <c r="C4674" s="37"/>
    </row>
    <row r="4675" spans="1:3" x14ac:dyDescent="0.25">
      <c r="A4675" s="26"/>
      <c r="B4675" s="26"/>
      <c r="C4675" s="37"/>
    </row>
    <row r="4676" spans="1:3" x14ac:dyDescent="0.25">
      <c r="A4676" s="26"/>
      <c r="B4676" s="26"/>
      <c r="C4676" s="37"/>
    </row>
    <row r="4677" spans="1:3" x14ac:dyDescent="0.25">
      <c r="A4677" s="26"/>
      <c r="B4677" s="26"/>
      <c r="C4677" s="37"/>
    </row>
    <row r="4678" spans="1:3" x14ac:dyDescent="0.25">
      <c r="A4678" s="26"/>
      <c r="B4678" s="26"/>
      <c r="C4678" s="37"/>
    </row>
    <row r="4679" spans="1:3" x14ac:dyDescent="0.25">
      <c r="A4679" s="26"/>
      <c r="B4679" s="26"/>
      <c r="C4679" s="37"/>
    </row>
    <row r="4680" spans="1:3" x14ac:dyDescent="0.25">
      <c r="A4680" s="26"/>
      <c r="B4680" s="26"/>
      <c r="C4680" s="37"/>
    </row>
    <row r="4681" spans="1:3" x14ac:dyDescent="0.25">
      <c r="A4681" s="26"/>
      <c r="B4681" s="26"/>
      <c r="C4681" s="37"/>
    </row>
    <row r="4682" spans="1:3" x14ac:dyDescent="0.25">
      <c r="A4682" s="26"/>
      <c r="B4682" s="26"/>
      <c r="C4682" s="37"/>
    </row>
    <row r="4683" spans="1:3" x14ac:dyDescent="0.25">
      <c r="A4683" s="26"/>
      <c r="B4683" s="26"/>
      <c r="C4683" s="37"/>
    </row>
    <row r="4684" spans="1:3" x14ac:dyDescent="0.25">
      <c r="A4684" s="26"/>
      <c r="B4684" s="26"/>
      <c r="C4684" s="37"/>
    </row>
    <row r="4685" spans="1:3" x14ac:dyDescent="0.25">
      <c r="A4685" s="26"/>
      <c r="B4685" s="26"/>
      <c r="C4685" s="37"/>
    </row>
    <row r="4686" spans="1:3" x14ac:dyDescent="0.25">
      <c r="A4686" s="26"/>
      <c r="B4686" s="26"/>
      <c r="C4686" s="37"/>
    </row>
    <row r="4687" spans="1:3" x14ac:dyDescent="0.25">
      <c r="A4687" s="26"/>
      <c r="B4687" s="26"/>
      <c r="C4687" s="37"/>
    </row>
    <row r="4688" spans="1:3" x14ac:dyDescent="0.25">
      <c r="A4688" s="26"/>
      <c r="B4688" s="26"/>
      <c r="C4688" s="37"/>
    </row>
    <row r="4689" spans="1:3" x14ac:dyDescent="0.25">
      <c r="A4689" s="26"/>
      <c r="B4689" s="26"/>
      <c r="C4689" s="37"/>
    </row>
    <row r="4690" spans="1:3" x14ac:dyDescent="0.25">
      <c r="A4690" s="26"/>
      <c r="B4690" s="26"/>
      <c r="C4690" s="37"/>
    </row>
    <row r="4691" spans="1:3" x14ac:dyDescent="0.25">
      <c r="A4691" s="26"/>
      <c r="B4691" s="26"/>
      <c r="C4691" s="37"/>
    </row>
    <row r="4692" spans="1:3" x14ac:dyDescent="0.25">
      <c r="A4692" s="26"/>
      <c r="B4692" s="26"/>
      <c r="C4692" s="37"/>
    </row>
    <row r="4693" spans="1:3" x14ac:dyDescent="0.25">
      <c r="A4693" s="26"/>
      <c r="B4693" s="26"/>
      <c r="C4693" s="37"/>
    </row>
    <row r="4694" spans="1:3" x14ac:dyDescent="0.25">
      <c r="A4694" s="26"/>
      <c r="B4694" s="26"/>
      <c r="C4694" s="37"/>
    </row>
    <row r="4695" spans="1:3" x14ac:dyDescent="0.25">
      <c r="A4695" s="26"/>
      <c r="B4695" s="26"/>
      <c r="C4695" s="37"/>
    </row>
    <row r="4696" spans="1:3" x14ac:dyDescent="0.25">
      <c r="A4696" s="26"/>
      <c r="B4696" s="26"/>
      <c r="C4696" s="37"/>
    </row>
    <row r="4697" spans="1:3" x14ac:dyDescent="0.25">
      <c r="A4697" s="26"/>
      <c r="B4697" s="26"/>
      <c r="C4697" s="37"/>
    </row>
    <row r="4698" spans="1:3" x14ac:dyDescent="0.25">
      <c r="A4698" s="26"/>
      <c r="B4698" s="26"/>
      <c r="C4698" s="37"/>
    </row>
    <row r="4699" spans="1:3" x14ac:dyDescent="0.25">
      <c r="A4699" s="26"/>
      <c r="B4699" s="26"/>
      <c r="C4699" s="37"/>
    </row>
    <row r="4700" spans="1:3" x14ac:dyDescent="0.25">
      <c r="A4700" s="26"/>
      <c r="B4700" s="26"/>
      <c r="C4700" s="37"/>
    </row>
    <row r="4701" spans="1:3" x14ac:dyDescent="0.25">
      <c r="A4701" s="26"/>
      <c r="B4701" s="26"/>
      <c r="C4701" s="37"/>
    </row>
    <row r="4702" spans="1:3" x14ac:dyDescent="0.25">
      <c r="A4702" s="26"/>
      <c r="B4702" s="26"/>
      <c r="C4702" s="37"/>
    </row>
    <row r="4703" spans="1:3" x14ac:dyDescent="0.25">
      <c r="A4703" s="26"/>
      <c r="B4703" s="26"/>
      <c r="C4703" s="37"/>
    </row>
    <row r="4704" spans="1:3" x14ac:dyDescent="0.25">
      <c r="A4704" s="26"/>
      <c r="B4704" s="26"/>
      <c r="C4704" s="37"/>
    </row>
    <row r="4705" spans="1:3" x14ac:dyDescent="0.25">
      <c r="A4705" s="26"/>
      <c r="B4705" s="26"/>
      <c r="C4705" s="37"/>
    </row>
    <row r="4706" spans="1:3" x14ac:dyDescent="0.25">
      <c r="A4706" s="26"/>
      <c r="B4706" s="26"/>
      <c r="C4706" s="37"/>
    </row>
    <row r="4707" spans="1:3" x14ac:dyDescent="0.25">
      <c r="A4707" s="26"/>
      <c r="B4707" s="26"/>
      <c r="C4707" s="37"/>
    </row>
    <row r="4708" spans="1:3" x14ac:dyDescent="0.25">
      <c r="A4708" s="26"/>
      <c r="B4708" s="26"/>
      <c r="C4708" s="37"/>
    </row>
    <row r="4709" spans="1:3" x14ac:dyDescent="0.25">
      <c r="A4709" s="26"/>
      <c r="B4709" s="26"/>
      <c r="C4709" s="37"/>
    </row>
    <row r="4710" spans="1:3" x14ac:dyDescent="0.25">
      <c r="A4710" s="26"/>
      <c r="B4710" s="26"/>
      <c r="C4710" s="37"/>
    </row>
    <row r="4711" spans="1:3" x14ac:dyDescent="0.25">
      <c r="A4711" s="26"/>
      <c r="B4711" s="26"/>
      <c r="C4711" s="37"/>
    </row>
    <row r="4712" spans="1:3" x14ac:dyDescent="0.25">
      <c r="A4712" s="26"/>
      <c r="B4712" s="26"/>
      <c r="C4712" s="37"/>
    </row>
    <row r="4713" spans="1:3" x14ac:dyDescent="0.25">
      <c r="A4713" s="26"/>
      <c r="B4713" s="26"/>
      <c r="C4713" s="37"/>
    </row>
    <row r="4714" spans="1:3" x14ac:dyDescent="0.25">
      <c r="A4714" s="26"/>
      <c r="B4714" s="26"/>
      <c r="C4714" s="37"/>
    </row>
    <row r="4715" spans="1:3" x14ac:dyDescent="0.25">
      <c r="A4715" s="26"/>
      <c r="B4715" s="26"/>
      <c r="C4715" s="37"/>
    </row>
    <row r="4716" spans="1:3" x14ac:dyDescent="0.25">
      <c r="A4716" s="26"/>
      <c r="B4716" s="26"/>
      <c r="C4716" s="37"/>
    </row>
    <row r="4717" spans="1:3" x14ac:dyDescent="0.25">
      <c r="A4717" s="26"/>
      <c r="B4717" s="26"/>
      <c r="C4717" s="37"/>
    </row>
    <row r="4718" spans="1:3" x14ac:dyDescent="0.25">
      <c r="A4718" s="26"/>
      <c r="B4718" s="26"/>
      <c r="C4718" s="37"/>
    </row>
    <row r="4719" spans="1:3" x14ac:dyDescent="0.25">
      <c r="A4719" s="26"/>
      <c r="B4719" s="26"/>
      <c r="C4719" s="37"/>
    </row>
    <row r="4720" spans="1:3" x14ac:dyDescent="0.25">
      <c r="A4720" s="26"/>
      <c r="B4720" s="26"/>
      <c r="C4720" s="37"/>
    </row>
    <row r="4721" spans="1:3" x14ac:dyDescent="0.25">
      <c r="A4721" s="26"/>
      <c r="B4721" s="26"/>
      <c r="C4721" s="37"/>
    </row>
    <row r="4722" spans="1:3" x14ac:dyDescent="0.25">
      <c r="A4722" s="26"/>
      <c r="B4722" s="26"/>
      <c r="C4722" s="37"/>
    </row>
    <row r="4723" spans="1:3" x14ac:dyDescent="0.25">
      <c r="A4723" s="26"/>
      <c r="B4723" s="26"/>
      <c r="C4723" s="37"/>
    </row>
    <row r="4724" spans="1:3" x14ac:dyDescent="0.25">
      <c r="A4724" s="26"/>
      <c r="B4724" s="26"/>
      <c r="C4724" s="37"/>
    </row>
    <row r="4725" spans="1:3" x14ac:dyDescent="0.25">
      <c r="A4725" s="26"/>
      <c r="B4725" s="26"/>
      <c r="C4725" s="37"/>
    </row>
    <row r="4726" spans="1:3" x14ac:dyDescent="0.25">
      <c r="A4726" s="26"/>
      <c r="B4726" s="26"/>
      <c r="C4726" s="37"/>
    </row>
    <row r="4727" spans="1:3" x14ac:dyDescent="0.25">
      <c r="A4727" s="26"/>
      <c r="B4727" s="26"/>
      <c r="C4727" s="37"/>
    </row>
    <row r="4728" spans="1:3" x14ac:dyDescent="0.25">
      <c r="A4728" s="26"/>
      <c r="B4728" s="26"/>
      <c r="C4728" s="37"/>
    </row>
    <row r="4729" spans="1:3" x14ac:dyDescent="0.25">
      <c r="A4729" s="26"/>
      <c r="B4729" s="26"/>
      <c r="C4729" s="37"/>
    </row>
    <row r="4730" spans="1:3" x14ac:dyDescent="0.25">
      <c r="A4730" s="26"/>
      <c r="B4730" s="26"/>
      <c r="C4730" s="37"/>
    </row>
    <row r="4731" spans="1:3" x14ac:dyDescent="0.25">
      <c r="A4731" s="26"/>
      <c r="B4731" s="26"/>
      <c r="C4731" s="37"/>
    </row>
    <row r="4732" spans="1:3" x14ac:dyDescent="0.25">
      <c r="A4732" s="26"/>
      <c r="B4732" s="26"/>
      <c r="C4732" s="37"/>
    </row>
    <row r="4733" spans="1:3" x14ac:dyDescent="0.25">
      <c r="A4733" s="26"/>
      <c r="B4733" s="26"/>
      <c r="C4733" s="37"/>
    </row>
    <row r="4734" spans="1:3" x14ac:dyDescent="0.25">
      <c r="A4734" s="26"/>
      <c r="B4734" s="26"/>
      <c r="C4734" s="37"/>
    </row>
    <row r="4735" spans="1:3" x14ac:dyDescent="0.25">
      <c r="A4735" s="26"/>
      <c r="B4735" s="26"/>
      <c r="C4735" s="37"/>
    </row>
    <row r="4736" spans="1:3" x14ac:dyDescent="0.25">
      <c r="A4736" s="26"/>
      <c r="B4736" s="26"/>
      <c r="C4736" s="37"/>
    </row>
    <row r="4737" spans="1:3" x14ac:dyDescent="0.25">
      <c r="A4737" s="26"/>
      <c r="B4737" s="26"/>
      <c r="C4737" s="37"/>
    </row>
    <row r="4738" spans="1:3" x14ac:dyDescent="0.25">
      <c r="A4738" s="26"/>
      <c r="B4738" s="26"/>
      <c r="C4738" s="37"/>
    </row>
    <row r="4739" spans="1:3" x14ac:dyDescent="0.25">
      <c r="A4739" s="26"/>
      <c r="B4739" s="26"/>
      <c r="C4739" s="37"/>
    </row>
    <row r="4740" spans="1:3" x14ac:dyDescent="0.25">
      <c r="A4740" s="26"/>
      <c r="B4740" s="26"/>
      <c r="C4740" s="37"/>
    </row>
    <row r="4741" spans="1:3" x14ac:dyDescent="0.25">
      <c r="A4741" s="26"/>
      <c r="B4741" s="26"/>
      <c r="C4741" s="37"/>
    </row>
    <row r="4742" spans="1:3" x14ac:dyDescent="0.25">
      <c r="A4742" s="26"/>
      <c r="B4742" s="26"/>
      <c r="C4742" s="37"/>
    </row>
    <row r="4743" spans="1:3" x14ac:dyDescent="0.25">
      <c r="A4743" s="26"/>
      <c r="B4743" s="26"/>
      <c r="C4743" s="37"/>
    </row>
    <row r="4744" spans="1:3" x14ac:dyDescent="0.25">
      <c r="A4744" s="26"/>
      <c r="B4744" s="26"/>
      <c r="C4744" s="37"/>
    </row>
    <row r="4745" spans="1:3" x14ac:dyDescent="0.25">
      <c r="A4745" s="26"/>
      <c r="B4745" s="26"/>
      <c r="C4745" s="37"/>
    </row>
    <row r="4746" spans="1:3" x14ac:dyDescent="0.25">
      <c r="A4746" s="26"/>
      <c r="B4746" s="26"/>
      <c r="C4746" s="37"/>
    </row>
    <row r="4747" spans="1:3" x14ac:dyDescent="0.25">
      <c r="A4747" s="26"/>
      <c r="B4747" s="26"/>
      <c r="C4747" s="37"/>
    </row>
    <row r="4748" spans="1:3" x14ac:dyDescent="0.25">
      <c r="A4748" s="26"/>
      <c r="B4748" s="26"/>
      <c r="C4748" s="37"/>
    </row>
    <row r="4749" spans="1:3" x14ac:dyDescent="0.25">
      <c r="A4749" s="26"/>
      <c r="B4749" s="26"/>
      <c r="C4749" s="37"/>
    </row>
    <row r="4750" spans="1:3" x14ac:dyDescent="0.25">
      <c r="A4750" s="26"/>
      <c r="B4750" s="26"/>
      <c r="C4750" s="37"/>
    </row>
    <row r="4751" spans="1:3" x14ac:dyDescent="0.25">
      <c r="A4751" s="26"/>
      <c r="B4751" s="26"/>
      <c r="C4751" s="37"/>
    </row>
    <row r="4752" spans="1:3" x14ac:dyDescent="0.25">
      <c r="A4752" s="26"/>
      <c r="B4752" s="26"/>
      <c r="C4752" s="37"/>
    </row>
    <row r="4753" spans="1:3" x14ac:dyDescent="0.25">
      <c r="A4753" s="26"/>
      <c r="B4753" s="26"/>
      <c r="C4753" s="37"/>
    </row>
    <row r="4754" spans="1:3" x14ac:dyDescent="0.25">
      <c r="A4754" s="26"/>
      <c r="B4754" s="26"/>
      <c r="C4754" s="37"/>
    </row>
    <row r="4755" spans="1:3" x14ac:dyDescent="0.25">
      <c r="A4755" s="26"/>
      <c r="B4755" s="26"/>
      <c r="C4755" s="37"/>
    </row>
    <row r="4756" spans="1:3" x14ac:dyDescent="0.25">
      <c r="A4756" s="26"/>
      <c r="B4756" s="26"/>
      <c r="C4756" s="37"/>
    </row>
    <row r="4757" spans="1:3" x14ac:dyDescent="0.25">
      <c r="A4757" s="26"/>
      <c r="B4757" s="26"/>
      <c r="C4757" s="37"/>
    </row>
    <row r="4758" spans="1:3" x14ac:dyDescent="0.25">
      <c r="A4758" s="26"/>
      <c r="B4758" s="26"/>
      <c r="C4758" s="37"/>
    </row>
    <row r="4759" spans="1:3" x14ac:dyDescent="0.25">
      <c r="A4759" s="26"/>
      <c r="B4759" s="26"/>
      <c r="C4759" s="37"/>
    </row>
    <row r="4760" spans="1:3" x14ac:dyDescent="0.25">
      <c r="A4760" s="26"/>
      <c r="B4760" s="26"/>
      <c r="C4760" s="37"/>
    </row>
    <row r="4761" spans="1:3" x14ac:dyDescent="0.25">
      <c r="A4761" s="26"/>
      <c r="B4761" s="26"/>
      <c r="C4761" s="37"/>
    </row>
    <row r="4762" spans="1:3" x14ac:dyDescent="0.25">
      <c r="A4762" s="26"/>
      <c r="B4762" s="26"/>
      <c r="C4762" s="37"/>
    </row>
    <row r="4763" spans="1:3" x14ac:dyDescent="0.25">
      <c r="A4763" s="26"/>
      <c r="B4763" s="26"/>
      <c r="C4763" s="37"/>
    </row>
    <row r="4764" spans="1:3" x14ac:dyDescent="0.25">
      <c r="A4764" s="26"/>
      <c r="B4764" s="26"/>
      <c r="C4764" s="37"/>
    </row>
    <row r="4765" spans="1:3" x14ac:dyDescent="0.25">
      <c r="A4765" s="26"/>
      <c r="B4765" s="26"/>
      <c r="C4765" s="37"/>
    </row>
    <row r="4766" spans="1:3" x14ac:dyDescent="0.25">
      <c r="A4766" s="26"/>
      <c r="B4766" s="26"/>
      <c r="C4766" s="37"/>
    </row>
    <row r="4767" spans="1:3" x14ac:dyDescent="0.25">
      <c r="A4767" s="26"/>
      <c r="B4767" s="26"/>
      <c r="C4767" s="37"/>
    </row>
    <row r="4768" spans="1:3" x14ac:dyDescent="0.25">
      <c r="A4768" s="26"/>
      <c r="B4768" s="26"/>
      <c r="C4768" s="37"/>
    </row>
    <row r="4769" spans="1:3" x14ac:dyDescent="0.25">
      <c r="A4769" s="26"/>
      <c r="B4769" s="26"/>
      <c r="C4769" s="37"/>
    </row>
    <row r="4770" spans="1:3" x14ac:dyDescent="0.25">
      <c r="A4770" s="26"/>
      <c r="B4770" s="26"/>
      <c r="C4770" s="37"/>
    </row>
    <row r="4771" spans="1:3" x14ac:dyDescent="0.25">
      <c r="A4771" s="26"/>
      <c r="B4771" s="26"/>
      <c r="C4771" s="37"/>
    </row>
    <row r="4772" spans="1:3" x14ac:dyDescent="0.25">
      <c r="A4772" s="26"/>
      <c r="B4772" s="26"/>
      <c r="C4772" s="37"/>
    </row>
    <row r="4773" spans="1:3" x14ac:dyDescent="0.25">
      <c r="A4773" s="26"/>
      <c r="B4773" s="26"/>
      <c r="C4773" s="37"/>
    </row>
    <row r="4774" spans="1:3" x14ac:dyDescent="0.25">
      <c r="A4774" s="26"/>
      <c r="B4774" s="26"/>
      <c r="C4774" s="37"/>
    </row>
    <row r="4775" spans="1:3" x14ac:dyDescent="0.25">
      <c r="A4775" s="26"/>
      <c r="B4775" s="26"/>
      <c r="C4775" s="37"/>
    </row>
    <row r="4776" spans="1:3" x14ac:dyDescent="0.25">
      <c r="A4776" s="26"/>
      <c r="B4776" s="26"/>
      <c r="C4776" s="37"/>
    </row>
    <row r="4777" spans="1:3" x14ac:dyDescent="0.25">
      <c r="A4777" s="26"/>
      <c r="B4777" s="26"/>
      <c r="C4777" s="37"/>
    </row>
    <row r="4778" spans="1:3" x14ac:dyDescent="0.25">
      <c r="A4778" s="26"/>
      <c r="B4778" s="26"/>
      <c r="C4778" s="37"/>
    </row>
    <row r="4779" spans="1:3" x14ac:dyDescent="0.25">
      <c r="A4779" s="26"/>
      <c r="B4779" s="26"/>
      <c r="C4779" s="37"/>
    </row>
    <row r="4780" spans="1:3" x14ac:dyDescent="0.25">
      <c r="A4780" s="26"/>
      <c r="B4780" s="26"/>
      <c r="C4780" s="37"/>
    </row>
    <row r="4781" spans="1:3" x14ac:dyDescent="0.25">
      <c r="A4781" s="26"/>
      <c r="B4781" s="26"/>
      <c r="C4781" s="37"/>
    </row>
    <row r="4782" spans="1:3" x14ac:dyDescent="0.25">
      <c r="A4782" s="26"/>
      <c r="B4782" s="26"/>
      <c r="C4782" s="37"/>
    </row>
    <row r="4783" spans="1:3" x14ac:dyDescent="0.25">
      <c r="A4783" s="26"/>
      <c r="B4783" s="26"/>
      <c r="C4783" s="37"/>
    </row>
    <row r="4784" spans="1:3" x14ac:dyDescent="0.25">
      <c r="A4784" s="26"/>
      <c r="B4784" s="26"/>
      <c r="C4784" s="37"/>
    </row>
    <row r="4785" spans="1:3" x14ac:dyDescent="0.25">
      <c r="A4785" s="26"/>
      <c r="B4785" s="26"/>
      <c r="C4785" s="37"/>
    </row>
    <row r="4786" spans="1:3" x14ac:dyDescent="0.25">
      <c r="A4786" s="26"/>
      <c r="B4786" s="26"/>
      <c r="C4786" s="37"/>
    </row>
    <row r="4787" spans="1:3" x14ac:dyDescent="0.25">
      <c r="A4787" s="26"/>
      <c r="B4787" s="26"/>
      <c r="C4787" s="37"/>
    </row>
    <row r="4788" spans="1:3" x14ac:dyDescent="0.25">
      <c r="A4788" s="26"/>
      <c r="B4788" s="26"/>
      <c r="C4788" s="37"/>
    </row>
    <row r="4789" spans="1:3" x14ac:dyDescent="0.25">
      <c r="A4789" s="26"/>
      <c r="B4789" s="26"/>
      <c r="C4789" s="37"/>
    </row>
    <row r="4790" spans="1:3" x14ac:dyDescent="0.25">
      <c r="A4790" s="26"/>
      <c r="B4790" s="26"/>
      <c r="C4790" s="37"/>
    </row>
    <row r="4791" spans="1:3" x14ac:dyDescent="0.25">
      <c r="A4791" s="26"/>
      <c r="B4791" s="26"/>
      <c r="C4791" s="37"/>
    </row>
    <row r="4792" spans="1:3" x14ac:dyDescent="0.25">
      <c r="A4792" s="26"/>
      <c r="B4792" s="26"/>
      <c r="C4792" s="37"/>
    </row>
    <row r="4793" spans="1:3" x14ac:dyDescent="0.25">
      <c r="A4793" s="26"/>
      <c r="B4793" s="26"/>
      <c r="C4793" s="37"/>
    </row>
    <row r="4794" spans="1:3" x14ac:dyDescent="0.25">
      <c r="A4794" s="26"/>
      <c r="B4794" s="26"/>
      <c r="C4794" s="37"/>
    </row>
    <row r="4795" spans="1:3" x14ac:dyDescent="0.25">
      <c r="A4795" s="26"/>
      <c r="B4795" s="26"/>
      <c r="C4795" s="37"/>
    </row>
    <row r="4796" spans="1:3" x14ac:dyDescent="0.25">
      <c r="A4796" s="26"/>
      <c r="B4796" s="26"/>
      <c r="C4796" s="37"/>
    </row>
    <row r="4797" spans="1:3" x14ac:dyDescent="0.25">
      <c r="A4797" s="26"/>
      <c r="B4797" s="26"/>
      <c r="C4797" s="37"/>
    </row>
    <row r="4798" spans="1:3" x14ac:dyDescent="0.25">
      <c r="A4798" s="26"/>
      <c r="B4798" s="26"/>
      <c r="C4798" s="37"/>
    </row>
    <row r="4799" spans="1:3" x14ac:dyDescent="0.25">
      <c r="A4799" s="26"/>
      <c r="B4799" s="26"/>
      <c r="C4799" s="37"/>
    </row>
    <row r="4800" spans="1:3" x14ac:dyDescent="0.25">
      <c r="A4800" s="26"/>
      <c r="B4800" s="26"/>
      <c r="C4800" s="37"/>
    </row>
    <row r="4801" spans="1:3" x14ac:dyDescent="0.25">
      <c r="A4801" s="26"/>
      <c r="B4801" s="26"/>
      <c r="C4801" s="37"/>
    </row>
    <row r="4802" spans="1:3" x14ac:dyDescent="0.25">
      <c r="A4802" s="26"/>
      <c r="B4802" s="26"/>
      <c r="C4802" s="37"/>
    </row>
    <row r="4803" spans="1:3" x14ac:dyDescent="0.25">
      <c r="A4803" s="26"/>
      <c r="B4803" s="26"/>
      <c r="C4803" s="37"/>
    </row>
    <row r="4804" spans="1:3" x14ac:dyDescent="0.25">
      <c r="A4804" s="26"/>
      <c r="B4804" s="26"/>
      <c r="C4804" s="37"/>
    </row>
    <row r="4805" spans="1:3" x14ac:dyDescent="0.25">
      <c r="A4805" s="26"/>
      <c r="B4805" s="26"/>
      <c r="C4805" s="37"/>
    </row>
    <row r="4806" spans="1:3" x14ac:dyDescent="0.25">
      <c r="A4806" s="26"/>
      <c r="B4806" s="26"/>
      <c r="C4806" s="37"/>
    </row>
    <row r="4807" spans="1:3" x14ac:dyDescent="0.25">
      <c r="A4807" s="26"/>
      <c r="B4807" s="26"/>
      <c r="C4807" s="37"/>
    </row>
    <row r="4808" spans="1:3" x14ac:dyDescent="0.25">
      <c r="A4808" s="26"/>
      <c r="B4808" s="26"/>
      <c r="C4808" s="37"/>
    </row>
    <row r="4809" spans="1:3" x14ac:dyDescent="0.25">
      <c r="A4809" s="26"/>
      <c r="B4809" s="26"/>
      <c r="C4809" s="37"/>
    </row>
    <row r="4810" spans="1:3" x14ac:dyDescent="0.25">
      <c r="A4810" s="26"/>
      <c r="B4810" s="26"/>
      <c r="C4810" s="37"/>
    </row>
    <row r="4811" spans="1:3" x14ac:dyDescent="0.25">
      <c r="A4811" s="26"/>
      <c r="B4811" s="26"/>
      <c r="C4811" s="37"/>
    </row>
    <row r="4812" spans="1:3" x14ac:dyDescent="0.25">
      <c r="A4812" s="26"/>
      <c r="B4812" s="26"/>
      <c r="C4812" s="37"/>
    </row>
    <row r="4813" spans="1:3" x14ac:dyDescent="0.25">
      <c r="A4813" s="26"/>
      <c r="B4813" s="26"/>
      <c r="C4813" s="37"/>
    </row>
    <row r="4814" spans="1:3" x14ac:dyDescent="0.25">
      <c r="A4814" s="26"/>
      <c r="B4814" s="26"/>
      <c r="C4814" s="37"/>
    </row>
    <row r="4815" spans="1:3" x14ac:dyDescent="0.25">
      <c r="A4815" s="26"/>
      <c r="B4815" s="26"/>
      <c r="C4815" s="37"/>
    </row>
    <row r="4816" spans="1:3" x14ac:dyDescent="0.25">
      <c r="A4816" s="26"/>
      <c r="B4816" s="26"/>
      <c r="C4816" s="37"/>
    </row>
    <row r="4817" spans="1:3" x14ac:dyDescent="0.25">
      <c r="A4817" s="26"/>
      <c r="B4817" s="26"/>
      <c r="C4817" s="37"/>
    </row>
    <row r="4818" spans="1:3" x14ac:dyDescent="0.25">
      <c r="A4818" s="26"/>
      <c r="B4818" s="26"/>
      <c r="C4818" s="37"/>
    </row>
    <row r="4819" spans="1:3" x14ac:dyDescent="0.25">
      <c r="A4819" s="26"/>
      <c r="B4819" s="26"/>
      <c r="C4819" s="37"/>
    </row>
    <row r="4820" spans="1:3" x14ac:dyDescent="0.25">
      <c r="A4820" s="26"/>
      <c r="B4820" s="26"/>
      <c r="C4820" s="37"/>
    </row>
    <row r="4821" spans="1:3" x14ac:dyDescent="0.25">
      <c r="A4821" s="26"/>
      <c r="B4821" s="26"/>
      <c r="C4821" s="37"/>
    </row>
    <row r="4822" spans="1:3" x14ac:dyDescent="0.25">
      <c r="A4822" s="26"/>
      <c r="B4822" s="26"/>
      <c r="C4822" s="37"/>
    </row>
    <row r="4823" spans="1:3" x14ac:dyDescent="0.25">
      <c r="A4823" s="26"/>
      <c r="B4823" s="26"/>
      <c r="C4823" s="37"/>
    </row>
    <row r="4824" spans="1:3" x14ac:dyDescent="0.25">
      <c r="A4824" s="26"/>
      <c r="B4824" s="26"/>
      <c r="C4824" s="37"/>
    </row>
    <row r="4825" spans="1:3" x14ac:dyDescent="0.25">
      <c r="A4825" s="26"/>
      <c r="B4825" s="26"/>
      <c r="C4825" s="37"/>
    </row>
    <row r="4826" spans="1:3" x14ac:dyDescent="0.25">
      <c r="A4826" s="26"/>
      <c r="B4826" s="26"/>
      <c r="C4826" s="37"/>
    </row>
    <row r="4827" spans="1:3" x14ac:dyDescent="0.25">
      <c r="A4827" s="26"/>
      <c r="B4827" s="26"/>
      <c r="C4827" s="37"/>
    </row>
    <row r="4828" spans="1:3" x14ac:dyDescent="0.25">
      <c r="A4828" s="26"/>
      <c r="B4828" s="26"/>
      <c r="C4828" s="37"/>
    </row>
    <row r="4829" spans="1:3" x14ac:dyDescent="0.25">
      <c r="A4829" s="26"/>
      <c r="B4829" s="26"/>
      <c r="C4829" s="37"/>
    </row>
    <row r="4830" spans="1:3" x14ac:dyDescent="0.25">
      <c r="A4830" s="26"/>
      <c r="B4830" s="26"/>
      <c r="C4830" s="37"/>
    </row>
    <row r="4831" spans="1:3" x14ac:dyDescent="0.25">
      <c r="A4831" s="26"/>
      <c r="B4831" s="26"/>
      <c r="C4831" s="37"/>
    </row>
    <row r="4832" spans="1:3" x14ac:dyDescent="0.25">
      <c r="A4832" s="26"/>
      <c r="B4832" s="26"/>
      <c r="C4832" s="37"/>
    </row>
    <row r="4833" spans="1:3" x14ac:dyDescent="0.25">
      <c r="A4833" s="26"/>
      <c r="B4833" s="26"/>
      <c r="C4833" s="37"/>
    </row>
    <row r="4834" spans="1:3" x14ac:dyDescent="0.25">
      <c r="A4834" s="26"/>
      <c r="B4834" s="26"/>
      <c r="C4834" s="37"/>
    </row>
    <row r="4835" spans="1:3" x14ac:dyDescent="0.25">
      <c r="A4835" s="26"/>
      <c r="B4835" s="26"/>
      <c r="C4835" s="37"/>
    </row>
    <row r="4836" spans="1:3" x14ac:dyDescent="0.25">
      <c r="A4836" s="26"/>
      <c r="B4836" s="26"/>
      <c r="C4836" s="37"/>
    </row>
    <row r="4837" spans="1:3" x14ac:dyDescent="0.25">
      <c r="A4837" s="26"/>
      <c r="B4837" s="26"/>
      <c r="C4837" s="37"/>
    </row>
    <row r="4838" spans="1:3" x14ac:dyDescent="0.25">
      <c r="A4838" s="26"/>
      <c r="B4838" s="26"/>
      <c r="C4838" s="37"/>
    </row>
    <row r="4839" spans="1:3" x14ac:dyDescent="0.25">
      <c r="A4839" s="26"/>
      <c r="B4839" s="26"/>
      <c r="C4839" s="37"/>
    </row>
    <row r="4840" spans="1:3" x14ac:dyDescent="0.25">
      <c r="A4840" s="26"/>
      <c r="B4840" s="26"/>
      <c r="C4840" s="37"/>
    </row>
    <row r="4841" spans="1:3" x14ac:dyDescent="0.25">
      <c r="A4841" s="26"/>
      <c r="B4841" s="26"/>
      <c r="C4841" s="37"/>
    </row>
    <row r="4842" spans="1:3" x14ac:dyDescent="0.25">
      <c r="A4842" s="26"/>
      <c r="B4842" s="26"/>
      <c r="C4842" s="37"/>
    </row>
    <row r="4843" spans="1:3" x14ac:dyDescent="0.25">
      <c r="A4843" s="26"/>
      <c r="B4843" s="26"/>
      <c r="C4843" s="37"/>
    </row>
    <row r="4844" spans="1:3" x14ac:dyDescent="0.25">
      <c r="A4844" s="26"/>
      <c r="B4844" s="26"/>
      <c r="C4844" s="37"/>
    </row>
    <row r="4845" spans="1:3" x14ac:dyDescent="0.25">
      <c r="A4845" s="26"/>
      <c r="B4845" s="26"/>
      <c r="C4845" s="37"/>
    </row>
    <row r="4846" spans="1:3" x14ac:dyDescent="0.25">
      <c r="A4846" s="26"/>
      <c r="B4846" s="26"/>
      <c r="C4846" s="37"/>
    </row>
    <row r="4847" spans="1:3" x14ac:dyDescent="0.25">
      <c r="A4847" s="26"/>
      <c r="B4847" s="26"/>
      <c r="C4847" s="37"/>
    </row>
    <row r="4848" spans="1:3" x14ac:dyDescent="0.25">
      <c r="A4848" s="26"/>
      <c r="B4848" s="26"/>
      <c r="C4848" s="37"/>
    </row>
    <row r="4849" spans="1:3" x14ac:dyDescent="0.25">
      <c r="A4849" s="26"/>
      <c r="B4849" s="26"/>
      <c r="C4849" s="37"/>
    </row>
    <row r="4850" spans="1:3" x14ac:dyDescent="0.25">
      <c r="A4850" s="26"/>
      <c r="B4850" s="26"/>
      <c r="C4850" s="37"/>
    </row>
    <row r="4851" spans="1:3" x14ac:dyDescent="0.25">
      <c r="A4851" s="26"/>
      <c r="B4851" s="26"/>
      <c r="C4851" s="37"/>
    </row>
    <row r="4852" spans="1:3" x14ac:dyDescent="0.25">
      <c r="A4852" s="26"/>
      <c r="B4852" s="26"/>
      <c r="C4852" s="37"/>
    </row>
    <row r="4853" spans="1:3" x14ac:dyDescent="0.25">
      <c r="A4853" s="26"/>
      <c r="B4853" s="26"/>
      <c r="C4853" s="37"/>
    </row>
    <row r="4854" spans="1:3" x14ac:dyDescent="0.25">
      <c r="A4854" s="26"/>
      <c r="B4854" s="26"/>
      <c r="C4854" s="37"/>
    </row>
    <row r="4855" spans="1:3" x14ac:dyDescent="0.25">
      <c r="A4855" s="26"/>
      <c r="B4855" s="26"/>
      <c r="C4855" s="37"/>
    </row>
    <row r="4856" spans="1:3" x14ac:dyDescent="0.25">
      <c r="A4856" s="26"/>
      <c r="B4856" s="26"/>
      <c r="C4856" s="37"/>
    </row>
    <row r="4857" spans="1:3" x14ac:dyDescent="0.25">
      <c r="A4857" s="26"/>
      <c r="B4857" s="26"/>
      <c r="C4857" s="37"/>
    </row>
    <row r="4858" spans="1:3" x14ac:dyDescent="0.25">
      <c r="A4858" s="26"/>
      <c r="B4858" s="26"/>
      <c r="C4858" s="37"/>
    </row>
    <row r="4859" spans="1:3" x14ac:dyDescent="0.25">
      <c r="A4859" s="26"/>
      <c r="B4859" s="26"/>
      <c r="C4859" s="37"/>
    </row>
    <row r="4860" spans="1:3" x14ac:dyDescent="0.25">
      <c r="A4860" s="26"/>
      <c r="B4860" s="26"/>
      <c r="C4860" s="37"/>
    </row>
    <row r="4861" spans="1:3" x14ac:dyDescent="0.25">
      <c r="A4861" s="26"/>
      <c r="B4861" s="26"/>
      <c r="C4861" s="37"/>
    </row>
    <row r="4862" spans="1:3" x14ac:dyDescent="0.25">
      <c r="A4862" s="26"/>
      <c r="B4862" s="26"/>
      <c r="C4862" s="37"/>
    </row>
    <row r="4863" spans="1:3" x14ac:dyDescent="0.25">
      <c r="A4863" s="26"/>
      <c r="B4863" s="26"/>
      <c r="C4863" s="37"/>
    </row>
    <row r="4864" spans="1:3" x14ac:dyDescent="0.25">
      <c r="A4864" s="26"/>
      <c r="B4864" s="26"/>
      <c r="C4864" s="37"/>
    </row>
    <row r="4865" spans="1:3" x14ac:dyDescent="0.25">
      <c r="A4865" s="26"/>
      <c r="B4865" s="26"/>
      <c r="C4865" s="37"/>
    </row>
    <row r="4866" spans="1:3" x14ac:dyDescent="0.25">
      <c r="A4866" s="26"/>
      <c r="B4866" s="26"/>
      <c r="C4866" s="37"/>
    </row>
    <row r="4867" spans="1:3" x14ac:dyDescent="0.25">
      <c r="A4867" s="26"/>
      <c r="B4867" s="26"/>
      <c r="C4867" s="37"/>
    </row>
    <row r="4868" spans="1:3" x14ac:dyDescent="0.25">
      <c r="A4868" s="26"/>
      <c r="B4868" s="26"/>
      <c r="C4868" s="37"/>
    </row>
    <row r="4869" spans="1:3" x14ac:dyDescent="0.25">
      <c r="A4869" s="26"/>
      <c r="B4869" s="26"/>
      <c r="C4869" s="37"/>
    </row>
    <row r="4870" spans="1:3" x14ac:dyDescent="0.25">
      <c r="A4870" s="26"/>
      <c r="B4870" s="26"/>
      <c r="C4870" s="37"/>
    </row>
    <row r="4871" spans="1:3" x14ac:dyDescent="0.25">
      <c r="A4871" s="26"/>
      <c r="B4871" s="26"/>
      <c r="C4871" s="37"/>
    </row>
    <row r="4872" spans="1:3" x14ac:dyDescent="0.25">
      <c r="A4872" s="26"/>
      <c r="B4872" s="26"/>
      <c r="C4872" s="37"/>
    </row>
    <row r="4873" spans="1:3" x14ac:dyDescent="0.25">
      <c r="A4873" s="26"/>
      <c r="B4873" s="26"/>
      <c r="C4873" s="37"/>
    </row>
    <row r="4874" spans="1:3" x14ac:dyDescent="0.25">
      <c r="A4874" s="26"/>
      <c r="B4874" s="26"/>
      <c r="C4874" s="37"/>
    </row>
    <row r="4875" spans="1:3" x14ac:dyDescent="0.25">
      <c r="A4875" s="26"/>
      <c r="B4875" s="26"/>
      <c r="C4875" s="37"/>
    </row>
    <row r="4876" spans="1:3" x14ac:dyDescent="0.25">
      <c r="A4876" s="26"/>
      <c r="B4876" s="26"/>
      <c r="C4876" s="37"/>
    </row>
    <row r="4877" spans="1:3" x14ac:dyDescent="0.25">
      <c r="A4877" s="26"/>
      <c r="B4877" s="26"/>
      <c r="C4877" s="37"/>
    </row>
    <row r="4878" spans="1:3" x14ac:dyDescent="0.25">
      <c r="A4878" s="26"/>
      <c r="B4878" s="26"/>
      <c r="C4878" s="37"/>
    </row>
    <row r="4879" spans="1:3" x14ac:dyDescent="0.25">
      <c r="A4879" s="26"/>
      <c r="B4879" s="26"/>
      <c r="C4879" s="37"/>
    </row>
    <row r="4880" spans="1:3" x14ac:dyDescent="0.25">
      <c r="A4880" s="26"/>
      <c r="B4880" s="26"/>
      <c r="C4880" s="37"/>
    </row>
    <row r="4881" spans="1:3" x14ac:dyDescent="0.25">
      <c r="A4881" s="26"/>
      <c r="B4881" s="26"/>
      <c r="C4881" s="37"/>
    </row>
    <row r="4882" spans="1:3" x14ac:dyDescent="0.25">
      <c r="A4882" s="26"/>
      <c r="B4882" s="26"/>
      <c r="C4882" s="37"/>
    </row>
    <row r="4883" spans="1:3" x14ac:dyDescent="0.25">
      <c r="A4883" s="26"/>
      <c r="B4883" s="26"/>
      <c r="C4883" s="37"/>
    </row>
    <row r="4884" spans="1:3" x14ac:dyDescent="0.25">
      <c r="A4884" s="26"/>
      <c r="B4884" s="26"/>
      <c r="C4884" s="37"/>
    </row>
    <row r="4885" spans="1:3" x14ac:dyDescent="0.25">
      <c r="A4885" s="26"/>
      <c r="B4885" s="26"/>
      <c r="C4885" s="37"/>
    </row>
    <row r="4886" spans="1:3" x14ac:dyDescent="0.25">
      <c r="A4886" s="26"/>
      <c r="B4886" s="26"/>
      <c r="C4886" s="37"/>
    </row>
    <row r="4887" spans="1:3" x14ac:dyDescent="0.25">
      <c r="A4887" s="26"/>
      <c r="B4887" s="26"/>
      <c r="C4887" s="37"/>
    </row>
    <row r="4888" spans="1:3" x14ac:dyDescent="0.25">
      <c r="A4888" s="26"/>
      <c r="B4888" s="26"/>
      <c r="C4888" s="37"/>
    </row>
    <row r="4889" spans="1:3" x14ac:dyDescent="0.25">
      <c r="A4889" s="26"/>
      <c r="B4889" s="26"/>
      <c r="C4889" s="37"/>
    </row>
    <row r="4890" spans="1:3" x14ac:dyDescent="0.25">
      <c r="A4890" s="26"/>
      <c r="B4890" s="26"/>
      <c r="C4890" s="37"/>
    </row>
    <row r="4891" spans="1:3" x14ac:dyDescent="0.25">
      <c r="A4891" s="26"/>
      <c r="B4891" s="26"/>
      <c r="C4891" s="37"/>
    </row>
    <row r="4892" spans="1:3" x14ac:dyDescent="0.25">
      <c r="A4892" s="26"/>
      <c r="B4892" s="26"/>
      <c r="C4892" s="37"/>
    </row>
    <row r="4893" spans="1:3" x14ac:dyDescent="0.25">
      <c r="A4893" s="26"/>
      <c r="B4893" s="26"/>
      <c r="C4893" s="37"/>
    </row>
    <row r="4894" spans="1:3" x14ac:dyDescent="0.25">
      <c r="A4894" s="26"/>
      <c r="B4894" s="26"/>
      <c r="C4894" s="37"/>
    </row>
    <row r="4895" spans="1:3" x14ac:dyDescent="0.25">
      <c r="A4895" s="26"/>
      <c r="B4895" s="26"/>
      <c r="C4895" s="37"/>
    </row>
    <row r="4896" spans="1:3" x14ac:dyDescent="0.25">
      <c r="A4896" s="26"/>
      <c r="B4896" s="26"/>
      <c r="C4896" s="37"/>
    </row>
    <row r="4897" spans="1:3" x14ac:dyDescent="0.25">
      <c r="A4897" s="26"/>
      <c r="B4897" s="26"/>
      <c r="C4897" s="37"/>
    </row>
    <row r="4898" spans="1:3" x14ac:dyDescent="0.25">
      <c r="A4898" s="26"/>
      <c r="B4898" s="26"/>
      <c r="C4898" s="37"/>
    </row>
    <row r="4899" spans="1:3" x14ac:dyDescent="0.25">
      <c r="A4899" s="26"/>
      <c r="B4899" s="26"/>
      <c r="C4899" s="37"/>
    </row>
    <row r="4900" spans="1:3" x14ac:dyDescent="0.25">
      <c r="A4900" s="26"/>
      <c r="B4900" s="26"/>
      <c r="C4900" s="37"/>
    </row>
    <row r="4901" spans="1:3" x14ac:dyDescent="0.25">
      <c r="A4901" s="26"/>
      <c r="B4901" s="26"/>
      <c r="C4901" s="37"/>
    </row>
    <row r="4902" spans="1:3" x14ac:dyDescent="0.25">
      <c r="A4902" s="26"/>
      <c r="B4902" s="26"/>
      <c r="C4902" s="37"/>
    </row>
    <row r="4903" spans="1:3" x14ac:dyDescent="0.25">
      <c r="A4903" s="26"/>
      <c r="B4903" s="26"/>
      <c r="C4903" s="37"/>
    </row>
    <row r="4904" spans="1:3" x14ac:dyDescent="0.25">
      <c r="A4904" s="26"/>
      <c r="B4904" s="26"/>
      <c r="C4904" s="37"/>
    </row>
    <row r="4905" spans="1:3" x14ac:dyDescent="0.25">
      <c r="A4905" s="26"/>
      <c r="B4905" s="26"/>
      <c r="C4905" s="37"/>
    </row>
    <row r="4906" spans="1:3" x14ac:dyDescent="0.25">
      <c r="A4906" s="26"/>
      <c r="B4906" s="26"/>
      <c r="C4906" s="37"/>
    </row>
    <row r="4907" spans="1:3" x14ac:dyDescent="0.25">
      <c r="A4907" s="26"/>
      <c r="B4907" s="26"/>
      <c r="C4907" s="37"/>
    </row>
    <row r="4908" spans="1:3" x14ac:dyDescent="0.25">
      <c r="A4908" s="26"/>
      <c r="B4908" s="26"/>
      <c r="C4908" s="37"/>
    </row>
    <row r="4909" spans="1:3" x14ac:dyDescent="0.25">
      <c r="A4909" s="26"/>
      <c r="B4909" s="26"/>
      <c r="C4909" s="37"/>
    </row>
    <row r="4910" spans="1:3" x14ac:dyDescent="0.25">
      <c r="A4910" s="26"/>
      <c r="B4910" s="26"/>
      <c r="C4910" s="37"/>
    </row>
    <row r="4911" spans="1:3" x14ac:dyDescent="0.25">
      <c r="A4911" s="26"/>
      <c r="B4911" s="26"/>
      <c r="C4911" s="37"/>
    </row>
    <row r="4912" spans="1:3" x14ac:dyDescent="0.25">
      <c r="A4912" s="26"/>
      <c r="B4912" s="26"/>
      <c r="C4912" s="37"/>
    </row>
    <row r="4913" spans="1:3" x14ac:dyDescent="0.25">
      <c r="A4913" s="26"/>
      <c r="B4913" s="26"/>
      <c r="C4913" s="37"/>
    </row>
    <row r="4914" spans="1:3" x14ac:dyDescent="0.25">
      <c r="A4914" s="26"/>
      <c r="B4914" s="26"/>
      <c r="C4914" s="37"/>
    </row>
    <row r="4915" spans="1:3" x14ac:dyDescent="0.25">
      <c r="A4915" s="26"/>
      <c r="B4915" s="26"/>
      <c r="C4915" s="37"/>
    </row>
    <row r="4916" spans="1:3" x14ac:dyDescent="0.25">
      <c r="A4916" s="26"/>
      <c r="B4916" s="26"/>
      <c r="C4916" s="37"/>
    </row>
    <row r="4917" spans="1:3" x14ac:dyDescent="0.25">
      <c r="A4917" s="26"/>
      <c r="B4917" s="26"/>
      <c r="C4917" s="37"/>
    </row>
    <row r="4918" spans="1:3" x14ac:dyDescent="0.25">
      <c r="A4918" s="26"/>
      <c r="B4918" s="26"/>
      <c r="C4918" s="37"/>
    </row>
    <row r="4919" spans="1:3" x14ac:dyDescent="0.25">
      <c r="A4919" s="26"/>
      <c r="B4919" s="26"/>
      <c r="C4919" s="37"/>
    </row>
    <row r="4920" spans="1:3" x14ac:dyDescent="0.25">
      <c r="A4920" s="26"/>
      <c r="B4920" s="26"/>
      <c r="C4920" s="37"/>
    </row>
    <row r="4921" spans="1:3" x14ac:dyDescent="0.25">
      <c r="A4921" s="26"/>
      <c r="B4921" s="26"/>
      <c r="C4921" s="37"/>
    </row>
    <row r="4922" spans="1:3" x14ac:dyDescent="0.25">
      <c r="A4922" s="26"/>
      <c r="B4922" s="26"/>
      <c r="C4922" s="37"/>
    </row>
    <row r="4923" spans="1:3" x14ac:dyDescent="0.25">
      <c r="A4923" s="26"/>
      <c r="B4923" s="26"/>
      <c r="C4923" s="37"/>
    </row>
    <row r="4924" spans="1:3" x14ac:dyDescent="0.25">
      <c r="A4924" s="26"/>
      <c r="B4924" s="26"/>
      <c r="C4924" s="37"/>
    </row>
    <row r="4925" spans="1:3" x14ac:dyDescent="0.25">
      <c r="A4925" s="26"/>
      <c r="B4925" s="26"/>
      <c r="C4925" s="37"/>
    </row>
    <row r="4926" spans="1:3" x14ac:dyDescent="0.25">
      <c r="A4926" s="26"/>
      <c r="B4926" s="26"/>
      <c r="C4926" s="37"/>
    </row>
    <row r="4927" spans="1:3" x14ac:dyDescent="0.25">
      <c r="A4927" s="26"/>
      <c r="B4927" s="26"/>
      <c r="C4927" s="37"/>
    </row>
    <row r="4928" spans="1:3" x14ac:dyDescent="0.25">
      <c r="A4928" s="26"/>
      <c r="B4928" s="26"/>
      <c r="C4928" s="37"/>
    </row>
    <row r="4929" spans="1:3" x14ac:dyDescent="0.25">
      <c r="A4929" s="26"/>
      <c r="B4929" s="26"/>
      <c r="C4929" s="37"/>
    </row>
    <row r="4930" spans="1:3" x14ac:dyDescent="0.25">
      <c r="A4930" s="26"/>
      <c r="B4930" s="26"/>
      <c r="C4930" s="37"/>
    </row>
    <row r="4931" spans="1:3" x14ac:dyDescent="0.25">
      <c r="A4931" s="26"/>
      <c r="B4931" s="26"/>
      <c r="C4931" s="37"/>
    </row>
    <row r="4932" spans="1:3" x14ac:dyDescent="0.25">
      <c r="A4932" s="26"/>
      <c r="B4932" s="26"/>
      <c r="C4932" s="37"/>
    </row>
    <row r="4933" spans="1:3" x14ac:dyDescent="0.25">
      <c r="A4933" s="26"/>
      <c r="B4933" s="26"/>
      <c r="C4933" s="37"/>
    </row>
    <row r="4934" spans="1:3" x14ac:dyDescent="0.25">
      <c r="A4934" s="26"/>
      <c r="B4934" s="26"/>
      <c r="C4934" s="37"/>
    </row>
    <row r="4935" spans="1:3" x14ac:dyDescent="0.25">
      <c r="A4935" s="26"/>
      <c r="B4935" s="26"/>
      <c r="C4935" s="37"/>
    </row>
    <row r="4936" spans="1:3" x14ac:dyDescent="0.25">
      <c r="A4936" s="26"/>
      <c r="B4936" s="26"/>
      <c r="C4936" s="37"/>
    </row>
    <row r="4937" spans="1:3" x14ac:dyDescent="0.25">
      <c r="A4937" s="26"/>
      <c r="B4937" s="26"/>
      <c r="C4937" s="37"/>
    </row>
    <row r="4938" spans="1:3" x14ac:dyDescent="0.25">
      <c r="A4938" s="26"/>
      <c r="B4938" s="26"/>
      <c r="C4938" s="37"/>
    </row>
    <row r="4939" spans="1:3" x14ac:dyDescent="0.25">
      <c r="A4939" s="26"/>
      <c r="B4939" s="26"/>
      <c r="C4939" s="37"/>
    </row>
    <row r="4940" spans="1:3" x14ac:dyDescent="0.25">
      <c r="A4940" s="26"/>
      <c r="B4940" s="26"/>
      <c r="C4940" s="37"/>
    </row>
    <row r="4941" spans="1:3" x14ac:dyDescent="0.25">
      <c r="A4941" s="26"/>
      <c r="B4941" s="26"/>
      <c r="C4941" s="37"/>
    </row>
    <row r="4942" spans="1:3" x14ac:dyDescent="0.25">
      <c r="A4942" s="26"/>
      <c r="B4942" s="26"/>
      <c r="C4942" s="37"/>
    </row>
    <row r="4943" spans="1:3" x14ac:dyDescent="0.25">
      <c r="A4943" s="26"/>
      <c r="B4943" s="26"/>
      <c r="C4943" s="37"/>
    </row>
    <row r="4944" spans="1:3" x14ac:dyDescent="0.25">
      <c r="A4944" s="26"/>
      <c r="B4944" s="26"/>
      <c r="C4944" s="37"/>
    </row>
    <row r="4945" spans="1:3" x14ac:dyDescent="0.25">
      <c r="A4945" s="26"/>
      <c r="B4945" s="26"/>
      <c r="C4945" s="37"/>
    </row>
    <row r="4946" spans="1:3" x14ac:dyDescent="0.25">
      <c r="A4946" s="26"/>
      <c r="B4946" s="26"/>
      <c r="C4946" s="37"/>
    </row>
    <row r="4947" spans="1:3" x14ac:dyDescent="0.25">
      <c r="A4947" s="26"/>
      <c r="B4947" s="26"/>
      <c r="C4947" s="37"/>
    </row>
    <row r="4948" spans="1:3" x14ac:dyDescent="0.25">
      <c r="A4948" s="26"/>
      <c r="B4948" s="26"/>
      <c r="C4948" s="37"/>
    </row>
    <row r="4949" spans="1:3" x14ac:dyDescent="0.25">
      <c r="A4949" s="26"/>
      <c r="B4949" s="26"/>
      <c r="C4949" s="37"/>
    </row>
    <row r="4950" spans="1:3" x14ac:dyDescent="0.25">
      <c r="A4950" s="26"/>
      <c r="B4950" s="26"/>
      <c r="C4950" s="37"/>
    </row>
    <row r="4951" spans="1:3" x14ac:dyDescent="0.25">
      <c r="A4951" s="26"/>
      <c r="B4951" s="26"/>
      <c r="C4951" s="37"/>
    </row>
    <row r="4952" spans="1:3" x14ac:dyDescent="0.25">
      <c r="A4952" s="26"/>
      <c r="B4952" s="26"/>
      <c r="C4952" s="37"/>
    </row>
    <row r="4953" spans="1:3" x14ac:dyDescent="0.25">
      <c r="A4953" s="26"/>
      <c r="B4953" s="26"/>
      <c r="C4953" s="37"/>
    </row>
    <row r="4954" spans="1:3" x14ac:dyDescent="0.25">
      <c r="A4954" s="26"/>
      <c r="B4954" s="26"/>
      <c r="C4954" s="37"/>
    </row>
    <row r="4955" spans="1:3" x14ac:dyDescent="0.25">
      <c r="A4955" s="26"/>
      <c r="B4955" s="26"/>
      <c r="C4955" s="37"/>
    </row>
    <row r="4956" spans="1:3" x14ac:dyDescent="0.25">
      <c r="A4956" s="26"/>
      <c r="B4956" s="26"/>
      <c r="C4956" s="37"/>
    </row>
    <row r="4957" spans="1:3" x14ac:dyDescent="0.25">
      <c r="A4957" s="26"/>
      <c r="B4957" s="26"/>
      <c r="C4957" s="37"/>
    </row>
    <row r="4958" spans="1:3" x14ac:dyDescent="0.25">
      <c r="A4958" s="26"/>
      <c r="B4958" s="26"/>
      <c r="C4958" s="37"/>
    </row>
    <row r="4959" spans="1:3" x14ac:dyDescent="0.25">
      <c r="A4959" s="26"/>
      <c r="B4959" s="26"/>
      <c r="C4959" s="37"/>
    </row>
    <row r="4960" spans="1:3" x14ac:dyDescent="0.25">
      <c r="A4960" s="26"/>
      <c r="B4960" s="26"/>
      <c r="C4960" s="37"/>
    </row>
    <row r="4961" spans="1:3" x14ac:dyDescent="0.25">
      <c r="A4961" s="26"/>
      <c r="B4961" s="26"/>
      <c r="C4961" s="37"/>
    </row>
    <row r="4962" spans="1:3" x14ac:dyDescent="0.25">
      <c r="A4962" s="26"/>
      <c r="B4962" s="26"/>
      <c r="C4962" s="37"/>
    </row>
    <row r="4963" spans="1:3" x14ac:dyDescent="0.25">
      <c r="A4963" s="26"/>
      <c r="B4963" s="26"/>
      <c r="C4963" s="37"/>
    </row>
    <row r="4964" spans="1:3" x14ac:dyDescent="0.25">
      <c r="A4964" s="26"/>
      <c r="B4964" s="26"/>
      <c r="C4964" s="37"/>
    </row>
    <row r="4965" spans="1:3" x14ac:dyDescent="0.25">
      <c r="A4965" s="26"/>
      <c r="B4965" s="26"/>
      <c r="C4965" s="37"/>
    </row>
    <row r="4966" spans="1:3" x14ac:dyDescent="0.25">
      <c r="A4966" s="26"/>
      <c r="B4966" s="26"/>
      <c r="C4966" s="37"/>
    </row>
    <row r="4967" spans="1:3" x14ac:dyDescent="0.25">
      <c r="A4967" s="26"/>
      <c r="B4967" s="26"/>
      <c r="C4967" s="37"/>
    </row>
    <row r="4968" spans="1:3" x14ac:dyDescent="0.25">
      <c r="A4968" s="26"/>
      <c r="B4968" s="26"/>
      <c r="C4968" s="37"/>
    </row>
    <row r="4969" spans="1:3" x14ac:dyDescent="0.25">
      <c r="A4969" s="26"/>
      <c r="B4969" s="26"/>
      <c r="C4969" s="37"/>
    </row>
    <row r="4970" spans="1:3" x14ac:dyDescent="0.25">
      <c r="A4970" s="26"/>
      <c r="B4970" s="26"/>
      <c r="C4970" s="37"/>
    </row>
    <row r="4971" spans="1:3" x14ac:dyDescent="0.25">
      <c r="A4971" s="26"/>
      <c r="B4971" s="26"/>
      <c r="C4971" s="37"/>
    </row>
    <row r="4972" spans="1:3" x14ac:dyDescent="0.25">
      <c r="A4972" s="26"/>
      <c r="B4972" s="26"/>
      <c r="C4972" s="37"/>
    </row>
    <row r="4973" spans="1:3" x14ac:dyDescent="0.25">
      <c r="A4973" s="26"/>
      <c r="B4973" s="26"/>
      <c r="C4973" s="37"/>
    </row>
    <row r="4974" spans="1:3" x14ac:dyDescent="0.25">
      <c r="A4974" s="26"/>
      <c r="B4974" s="26"/>
      <c r="C4974" s="37"/>
    </row>
    <row r="4975" spans="1:3" x14ac:dyDescent="0.25">
      <c r="A4975" s="26"/>
      <c r="B4975" s="26"/>
      <c r="C4975" s="37"/>
    </row>
    <row r="4976" spans="1:3" x14ac:dyDescent="0.25">
      <c r="A4976" s="26"/>
      <c r="B4976" s="26"/>
      <c r="C4976" s="37"/>
    </row>
    <row r="4977" spans="1:3" x14ac:dyDescent="0.25">
      <c r="A4977" s="26"/>
      <c r="B4977" s="26"/>
      <c r="C4977" s="37"/>
    </row>
    <row r="4978" spans="1:3" x14ac:dyDescent="0.25">
      <c r="A4978" s="26"/>
      <c r="B4978" s="26"/>
      <c r="C4978" s="37"/>
    </row>
    <row r="4979" spans="1:3" x14ac:dyDescent="0.25">
      <c r="A4979" s="26"/>
      <c r="B4979" s="26"/>
      <c r="C4979" s="37"/>
    </row>
    <row r="4980" spans="1:3" x14ac:dyDescent="0.25">
      <c r="A4980" s="26"/>
      <c r="B4980" s="26"/>
      <c r="C4980" s="37"/>
    </row>
    <row r="4981" spans="1:3" x14ac:dyDescent="0.25">
      <c r="A4981" s="26"/>
      <c r="B4981" s="26"/>
      <c r="C4981" s="37"/>
    </row>
    <row r="4982" spans="1:3" x14ac:dyDescent="0.25">
      <c r="A4982" s="26"/>
      <c r="B4982" s="26"/>
      <c r="C4982" s="37"/>
    </row>
    <row r="4983" spans="1:3" x14ac:dyDescent="0.25">
      <c r="A4983" s="26"/>
      <c r="B4983" s="26"/>
      <c r="C4983" s="37"/>
    </row>
    <row r="4984" spans="1:3" x14ac:dyDescent="0.25">
      <c r="A4984" s="26"/>
      <c r="B4984" s="26"/>
      <c r="C4984" s="37"/>
    </row>
    <row r="4985" spans="1:3" x14ac:dyDescent="0.25">
      <c r="A4985" s="26"/>
      <c r="B4985" s="26"/>
      <c r="C4985" s="37"/>
    </row>
    <row r="4986" spans="1:3" x14ac:dyDescent="0.25">
      <c r="A4986" s="26"/>
      <c r="B4986" s="26"/>
      <c r="C4986" s="37"/>
    </row>
    <row r="4987" spans="1:3" x14ac:dyDescent="0.25">
      <c r="A4987" s="26"/>
      <c r="B4987" s="26"/>
      <c r="C4987" s="37"/>
    </row>
    <row r="4988" spans="1:3" x14ac:dyDescent="0.25">
      <c r="A4988" s="26"/>
      <c r="B4988" s="26"/>
      <c r="C4988" s="37"/>
    </row>
    <row r="4989" spans="1:3" x14ac:dyDescent="0.25">
      <c r="A4989" s="26"/>
      <c r="B4989" s="26"/>
      <c r="C4989" s="37"/>
    </row>
    <row r="4990" spans="1:3" x14ac:dyDescent="0.25">
      <c r="A4990" s="26"/>
      <c r="B4990" s="26"/>
      <c r="C4990" s="37"/>
    </row>
    <row r="4991" spans="1:3" x14ac:dyDescent="0.25">
      <c r="A4991" s="26"/>
      <c r="B4991" s="26"/>
      <c r="C4991" s="37"/>
    </row>
    <row r="4992" spans="1:3" x14ac:dyDescent="0.25">
      <c r="A4992" s="26"/>
      <c r="B4992" s="26"/>
      <c r="C4992" s="37"/>
    </row>
    <row r="4993" spans="1:3" x14ac:dyDescent="0.25">
      <c r="A4993" s="26"/>
      <c r="B4993" s="26"/>
      <c r="C4993" s="37"/>
    </row>
    <row r="4994" spans="1:3" x14ac:dyDescent="0.25">
      <c r="A4994" s="26"/>
      <c r="B4994" s="26"/>
      <c r="C4994" s="37"/>
    </row>
    <row r="4995" spans="1:3" x14ac:dyDescent="0.25">
      <c r="A4995" s="26"/>
      <c r="B4995" s="26"/>
      <c r="C4995" s="37"/>
    </row>
    <row r="4996" spans="1:3" x14ac:dyDescent="0.25">
      <c r="A4996" s="26"/>
      <c r="B4996" s="26"/>
      <c r="C4996" s="37"/>
    </row>
    <row r="4997" spans="1:3" x14ac:dyDescent="0.25">
      <c r="A4997" s="26"/>
      <c r="B4997" s="26"/>
      <c r="C4997" s="37"/>
    </row>
    <row r="4998" spans="1:3" x14ac:dyDescent="0.25">
      <c r="A4998" s="26"/>
      <c r="B4998" s="26"/>
      <c r="C4998" s="37"/>
    </row>
    <row r="4999" spans="1:3" x14ac:dyDescent="0.25">
      <c r="A4999" s="26"/>
      <c r="B4999" s="26"/>
      <c r="C4999" s="37"/>
    </row>
    <row r="5000" spans="1:3" x14ac:dyDescent="0.25">
      <c r="A5000" s="26"/>
      <c r="B5000" s="26"/>
      <c r="C5000" s="37"/>
    </row>
    <row r="5001" spans="1:3" x14ac:dyDescent="0.25">
      <c r="A5001" s="26"/>
      <c r="B5001" s="26"/>
      <c r="C5001" s="37"/>
    </row>
    <row r="5002" spans="1:3" x14ac:dyDescent="0.25">
      <c r="A5002" s="26"/>
      <c r="B5002" s="26"/>
      <c r="C5002" s="37"/>
    </row>
    <row r="5003" spans="1:3" x14ac:dyDescent="0.25">
      <c r="A5003" s="26"/>
      <c r="B5003" s="26"/>
      <c r="C5003" s="37"/>
    </row>
    <row r="5004" spans="1:3" x14ac:dyDescent="0.25">
      <c r="A5004" s="26"/>
      <c r="B5004" s="26"/>
      <c r="C5004" s="37"/>
    </row>
    <row r="5005" spans="1:3" x14ac:dyDescent="0.25">
      <c r="A5005" s="26"/>
      <c r="B5005" s="26"/>
      <c r="C5005" s="37"/>
    </row>
    <row r="5006" spans="1:3" x14ac:dyDescent="0.25">
      <c r="A5006" s="26"/>
      <c r="B5006" s="26"/>
      <c r="C5006" s="37"/>
    </row>
    <row r="5007" spans="1:3" x14ac:dyDescent="0.25">
      <c r="A5007" s="26"/>
      <c r="B5007" s="26"/>
      <c r="C5007" s="37"/>
    </row>
    <row r="5008" spans="1:3" x14ac:dyDescent="0.25">
      <c r="A5008" s="26"/>
      <c r="B5008" s="26"/>
      <c r="C5008" s="37"/>
    </row>
    <row r="5009" spans="1:3" x14ac:dyDescent="0.25">
      <c r="A5009" s="26"/>
      <c r="B5009" s="26"/>
      <c r="C5009" s="37"/>
    </row>
    <row r="5010" spans="1:3" x14ac:dyDescent="0.25">
      <c r="A5010" s="26"/>
      <c r="B5010" s="26"/>
      <c r="C5010" s="37"/>
    </row>
    <row r="5011" spans="1:3" x14ac:dyDescent="0.25">
      <c r="A5011" s="26"/>
      <c r="B5011" s="26"/>
      <c r="C5011" s="37"/>
    </row>
    <row r="5012" spans="1:3" x14ac:dyDescent="0.25">
      <c r="A5012" s="26"/>
      <c r="B5012" s="26"/>
      <c r="C5012" s="37"/>
    </row>
    <row r="5013" spans="1:3" x14ac:dyDescent="0.25">
      <c r="A5013" s="26"/>
      <c r="B5013" s="26"/>
      <c r="C5013" s="37"/>
    </row>
    <row r="5014" spans="1:3" x14ac:dyDescent="0.25">
      <c r="A5014" s="26"/>
      <c r="B5014" s="26"/>
      <c r="C5014" s="37"/>
    </row>
    <row r="5015" spans="1:3" x14ac:dyDescent="0.25">
      <c r="A5015" s="26"/>
      <c r="B5015" s="26"/>
      <c r="C5015" s="37"/>
    </row>
    <row r="5016" spans="1:3" x14ac:dyDescent="0.25">
      <c r="A5016" s="26"/>
      <c r="B5016" s="26"/>
      <c r="C5016" s="37"/>
    </row>
    <row r="5017" spans="1:3" x14ac:dyDescent="0.25">
      <c r="A5017" s="26"/>
      <c r="B5017" s="26"/>
      <c r="C5017" s="37"/>
    </row>
    <row r="5018" spans="1:3" x14ac:dyDescent="0.25">
      <c r="A5018" s="26"/>
      <c r="B5018" s="26"/>
      <c r="C5018" s="37"/>
    </row>
    <row r="5019" spans="1:3" x14ac:dyDescent="0.25">
      <c r="A5019" s="26"/>
      <c r="B5019" s="26"/>
      <c r="C5019" s="37"/>
    </row>
    <row r="5020" spans="1:3" x14ac:dyDescent="0.25">
      <c r="A5020" s="26"/>
      <c r="B5020" s="26"/>
      <c r="C5020" s="37"/>
    </row>
    <row r="5021" spans="1:3" x14ac:dyDescent="0.25">
      <c r="A5021" s="26"/>
      <c r="B5021" s="26"/>
      <c r="C5021" s="37"/>
    </row>
    <row r="5022" spans="1:3" x14ac:dyDescent="0.25">
      <c r="A5022" s="26"/>
      <c r="B5022" s="26"/>
      <c r="C5022" s="37"/>
    </row>
    <row r="5023" spans="1:3" x14ac:dyDescent="0.25">
      <c r="A5023" s="26"/>
      <c r="B5023" s="26"/>
      <c r="C5023" s="37"/>
    </row>
    <row r="5024" spans="1:3" x14ac:dyDescent="0.25">
      <c r="A5024" s="26"/>
      <c r="B5024" s="26"/>
      <c r="C5024" s="37"/>
    </row>
    <row r="5025" spans="1:3" x14ac:dyDescent="0.25">
      <c r="A5025" s="26"/>
      <c r="B5025" s="26"/>
      <c r="C5025" s="37"/>
    </row>
    <row r="5026" spans="1:3" x14ac:dyDescent="0.25">
      <c r="A5026" s="26"/>
      <c r="B5026" s="26"/>
      <c r="C5026" s="37"/>
    </row>
    <row r="5027" spans="1:3" x14ac:dyDescent="0.25">
      <c r="A5027" s="26"/>
      <c r="B5027" s="26"/>
      <c r="C5027" s="37"/>
    </row>
    <row r="5028" spans="1:3" x14ac:dyDescent="0.25">
      <c r="A5028" s="26"/>
      <c r="B5028" s="26"/>
      <c r="C5028" s="37"/>
    </row>
    <row r="5029" spans="1:3" x14ac:dyDescent="0.25">
      <c r="A5029" s="26"/>
      <c r="B5029" s="26"/>
      <c r="C5029" s="37"/>
    </row>
    <row r="5030" spans="1:3" x14ac:dyDescent="0.25">
      <c r="A5030" s="26"/>
      <c r="B5030" s="26"/>
      <c r="C5030" s="37"/>
    </row>
    <row r="5031" spans="1:3" x14ac:dyDescent="0.25">
      <c r="A5031" s="26"/>
      <c r="B5031" s="26"/>
      <c r="C5031" s="37"/>
    </row>
    <row r="5032" spans="1:3" x14ac:dyDescent="0.25">
      <c r="A5032" s="26"/>
      <c r="B5032" s="26"/>
      <c r="C5032" s="37"/>
    </row>
    <row r="5033" spans="1:3" x14ac:dyDescent="0.25">
      <c r="A5033" s="26"/>
      <c r="B5033" s="26"/>
      <c r="C5033" s="37"/>
    </row>
    <row r="5034" spans="1:3" x14ac:dyDescent="0.25">
      <c r="A5034" s="26"/>
      <c r="B5034" s="26"/>
      <c r="C5034" s="37"/>
    </row>
    <row r="5035" spans="1:3" x14ac:dyDescent="0.25">
      <c r="A5035" s="26"/>
      <c r="B5035" s="26"/>
      <c r="C5035" s="37"/>
    </row>
    <row r="5036" spans="1:3" x14ac:dyDescent="0.25">
      <c r="A5036" s="26"/>
      <c r="B5036" s="26"/>
      <c r="C5036" s="37"/>
    </row>
    <row r="5037" spans="1:3" x14ac:dyDescent="0.25">
      <c r="A5037" s="26"/>
      <c r="B5037" s="26"/>
      <c r="C5037" s="37"/>
    </row>
    <row r="5038" spans="1:3" x14ac:dyDescent="0.25">
      <c r="A5038" s="26"/>
      <c r="B5038" s="26"/>
      <c r="C5038" s="37"/>
    </row>
    <row r="5039" spans="1:3" x14ac:dyDescent="0.25">
      <c r="A5039" s="26"/>
      <c r="B5039" s="26"/>
      <c r="C5039" s="37"/>
    </row>
    <row r="5040" spans="1:3" x14ac:dyDescent="0.25">
      <c r="A5040" s="26"/>
      <c r="B5040" s="26"/>
      <c r="C5040" s="37"/>
    </row>
    <row r="5041" spans="1:3" x14ac:dyDescent="0.25">
      <c r="A5041" s="26"/>
      <c r="B5041" s="26"/>
      <c r="C5041" s="37"/>
    </row>
    <row r="5042" spans="1:3" x14ac:dyDescent="0.25">
      <c r="A5042" s="26"/>
      <c r="B5042" s="26"/>
      <c r="C5042" s="37"/>
    </row>
    <row r="5043" spans="1:3" x14ac:dyDescent="0.25">
      <c r="A5043" s="26"/>
      <c r="B5043" s="26"/>
      <c r="C5043" s="37"/>
    </row>
    <row r="5044" spans="1:3" x14ac:dyDescent="0.25">
      <c r="A5044" s="26"/>
      <c r="B5044" s="26"/>
      <c r="C5044" s="37"/>
    </row>
    <row r="5045" spans="1:3" x14ac:dyDescent="0.25">
      <c r="A5045" s="26"/>
      <c r="B5045" s="26"/>
      <c r="C5045" s="37"/>
    </row>
    <row r="5046" spans="1:3" x14ac:dyDescent="0.25">
      <c r="A5046" s="26"/>
      <c r="B5046" s="26"/>
      <c r="C5046" s="37"/>
    </row>
    <row r="5047" spans="1:3" x14ac:dyDescent="0.25">
      <c r="A5047" s="26"/>
      <c r="B5047" s="26"/>
      <c r="C5047" s="37"/>
    </row>
    <row r="5048" spans="1:3" x14ac:dyDescent="0.25">
      <c r="A5048" s="26"/>
      <c r="B5048" s="26"/>
      <c r="C5048" s="37"/>
    </row>
    <row r="5049" spans="1:3" x14ac:dyDescent="0.25">
      <c r="A5049" s="26"/>
      <c r="B5049" s="26"/>
      <c r="C5049" s="37"/>
    </row>
    <row r="5050" spans="1:3" x14ac:dyDescent="0.25">
      <c r="A5050" s="26"/>
      <c r="B5050" s="26"/>
      <c r="C5050" s="37"/>
    </row>
    <row r="5051" spans="1:3" x14ac:dyDescent="0.25">
      <c r="A5051" s="26"/>
      <c r="B5051" s="26"/>
      <c r="C5051" s="37"/>
    </row>
    <row r="5052" spans="1:3" x14ac:dyDescent="0.25">
      <c r="A5052" s="26"/>
      <c r="B5052" s="26"/>
      <c r="C5052" s="37"/>
    </row>
    <row r="5053" spans="1:3" x14ac:dyDescent="0.25">
      <c r="A5053" s="26"/>
      <c r="B5053" s="26"/>
      <c r="C5053" s="37"/>
    </row>
    <row r="5054" spans="1:3" x14ac:dyDescent="0.25">
      <c r="A5054" s="26"/>
      <c r="B5054" s="26"/>
      <c r="C5054" s="37"/>
    </row>
    <row r="5055" spans="1:3" x14ac:dyDescent="0.25">
      <c r="A5055" s="26"/>
      <c r="B5055" s="26"/>
      <c r="C5055" s="37"/>
    </row>
    <row r="5056" spans="1:3" x14ac:dyDescent="0.25">
      <c r="A5056" s="26"/>
      <c r="B5056" s="26"/>
      <c r="C5056" s="37"/>
    </row>
    <row r="5057" spans="1:3" x14ac:dyDescent="0.25">
      <c r="A5057" s="26"/>
      <c r="B5057" s="26"/>
      <c r="C5057" s="37"/>
    </row>
    <row r="5058" spans="1:3" x14ac:dyDescent="0.25">
      <c r="A5058" s="26"/>
      <c r="B5058" s="26"/>
      <c r="C5058" s="37"/>
    </row>
    <row r="5059" spans="1:3" x14ac:dyDescent="0.25">
      <c r="A5059" s="26"/>
      <c r="B5059" s="26"/>
      <c r="C5059" s="37"/>
    </row>
    <row r="5060" spans="1:3" x14ac:dyDescent="0.25">
      <c r="A5060" s="26"/>
      <c r="B5060" s="26"/>
      <c r="C5060" s="37"/>
    </row>
    <row r="5061" spans="1:3" x14ac:dyDescent="0.25">
      <c r="A5061" s="26"/>
      <c r="B5061" s="26"/>
      <c r="C5061" s="37"/>
    </row>
    <row r="5062" spans="1:3" x14ac:dyDescent="0.25">
      <c r="A5062" s="26"/>
      <c r="B5062" s="26"/>
      <c r="C5062" s="37"/>
    </row>
    <row r="5063" spans="1:3" x14ac:dyDescent="0.25">
      <c r="A5063" s="26"/>
      <c r="B5063" s="26"/>
      <c r="C5063" s="37"/>
    </row>
    <row r="5064" spans="1:3" x14ac:dyDescent="0.25">
      <c r="A5064" s="26"/>
      <c r="B5064" s="26"/>
      <c r="C5064" s="37"/>
    </row>
    <row r="5065" spans="1:3" x14ac:dyDescent="0.25">
      <c r="A5065" s="26"/>
      <c r="B5065" s="26"/>
      <c r="C5065" s="37"/>
    </row>
    <row r="5066" spans="1:3" x14ac:dyDescent="0.25">
      <c r="A5066" s="26"/>
      <c r="B5066" s="26"/>
      <c r="C5066" s="37"/>
    </row>
    <row r="5067" spans="1:3" x14ac:dyDescent="0.25">
      <c r="A5067" s="26"/>
      <c r="B5067" s="26"/>
      <c r="C5067" s="37"/>
    </row>
    <row r="5068" spans="1:3" x14ac:dyDescent="0.25">
      <c r="A5068" s="26"/>
      <c r="B5068" s="26"/>
      <c r="C5068" s="37"/>
    </row>
    <row r="5069" spans="1:3" x14ac:dyDescent="0.25">
      <c r="A5069" s="26"/>
      <c r="B5069" s="26"/>
      <c r="C5069" s="37"/>
    </row>
    <row r="5070" spans="1:3" x14ac:dyDescent="0.25">
      <c r="A5070" s="26"/>
      <c r="B5070" s="26"/>
      <c r="C5070" s="37"/>
    </row>
    <row r="5071" spans="1:3" x14ac:dyDescent="0.25">
      <c r="A5071" s="26"/>
      <c r="B5071" s="26"/>
      <c r="C5071" s="37"/>
    </row>
    <row r="5072" spans="1:3" x14ac:dyDescent="0.25">
      <c r="A5072" s="26"/>
      <c r="B5072" s="26"/>
      <c r="C5072" s="37"/>
    </row>
    <row r="5073" spans="1:3" x14ac:dyDescent="0.25">
      <c r="A5073" s="26"/>
      <c r="B5073" s="26"/>
      <c r="C5073" s="37"/>
    </row>
    <row r="5074" spans="1:3" x14ac:dyDescent="0.25">
      <c r="A5074" s="26"/>
      <c r="B5074" s="26"/>
      <c r="C5074" s="37"/>
    </row>
    <row r="5075" spans="1:3" x14ac:dyDescent="0.25">
      <c r="A5075" s="26"/>
      <c r="B5075" s="26"/>
      <c r="C5075" s="37"/>
    </row>
    <row r="5076" spans="1:3" x14ac:dyDescent="0.25">
      <c r="A5076" s="26"/>
      <c r="B5076" s="26"/>
      <c r="C5076" s="37"/>
    </row>
    <row r="5077" spans="1:3" x14ac:dyDescent="0.25">
      <c r="A5077" s="26"/>
      <c r="B5077" s="26"/>
      <c r="C5077" s="37"/>
    </row>
    <row r="5078" spans="1:3" x14ac:dyDescent="0.25">
      <c r="A5078" s="26"/>
      <c r="B5078" s="26"/>
      <c r="C5078" s="37"/>
    </row>
    <row r="5079" spans="1:3" x14ac:dyDescent="0.25">
      <c r="A5079" s="26"/>
      <c r="B5079" s="26"/>
      <c r="C5079" s="37"/>
    </row>
    <row r="5080" spans="1:3" x14ac:dyDescent="0.25">
      <c r="A5080" s="26"/>
      <c r="B5080" s="26"/>
      <c r="C5080" s="37"/>
    </row>
    <row r="5081" spans="1:3" x14ac:dyDescent="0.25">
      <c r="A5081" s="26"/>
      <c r="B5081" s="26"/>
      <c r="C5081" s="37"/>
    </row>
    <row r="5082" spans="1:3" x14ac:dyDescent="0.25">
      <c r="A5082" s="26"/>
      <c r="B5082" s="26"/>
      <c r="C5082" s="37"/>
    </row>
    <row r="5083" spans="1:3" x14ac:dyDescent="0.25">
      <c r="A5083" s="26"/>
      <c r="B5083" s="26"/>
      <c r="C5083" s="37"/>
    </row>
    <row r="5084" spans="1:3" x14ac:dyDescent="0.25">
      <c r="A5084" s="26"/>
      <c r="B5084" s="26"/>
      <c r="C5084" s="37"/>
    </row>
    <row r="5085" spans="1:3" x14ac:dyDescent="0.25">
      <c r="A5085" s="26"/>
      <c r="B5085" s="26"/>
      <c r="C5085" s="37"/>
    </row>
    <row r="5086" spans="1:3" x14ac:dyDescent="0.25">
      <c r="A5086" s="26"/>
      <c r="B5086" s="26"/>
      <c r="C5086" s="37"/>
    </row>
    <row r="5087" spans="1:3" x14ac:dyDescent="0.25">
      <c r="A5087" s="26"/>
      <c r="B5087" s="26"/>
      <c r="C5087" s="37"/>
    </row>
    <row r="5088" spans="1:3" x14ac:dyDescent="0.25">
      <c r="A5088" s="26"/>
      <c r="B5088" s="26"/>
      <c r="C5088" s="37"/>
    </row>
    <row r="5089" spans="1:3" x14ac:dyDescent="0.25">
      <c r="A5089" s="26"/>
      <c r="B5089" s="26"/>
      <c r="C5089" s="37"/>
    </row>
    <row r="5090" spans="1:3" x14ac:dyDescent="0.25">
      <c r="A5090" s="26"/>
      <c r="B5090" s="26"/>
      <c r="C5090" s="37"/>
    </row>
    <row r="5091" spans="1:3" x14ac:dyDescent="0.25">
      <c r="A5091" s="26"/>
      <c r="B5091" s="26"/>
      <c r="C5091" s="37"/>
    </row>
    <row r="5092" spans="1:3" x14ac:dyDescent="0.25">
      <c r="A5092" s="26"/>
      <c r="B5092" s="26"/>
      <c r="C5092" s="37"/>
    </row>
    <row r="5093" spans="1:3" x14ac:dyDescent="0.25">
      <c r="A5093" s="26"/>
      <c r="B5093" s="26"/>
      <c r="C5093" s="37"/>
    </row>
    <row r="5094" spans="1:3" x14ac:dyDescent="0.25">
      <c r="A5094" s="26"/>
      <c r="B5094" s="26"/>
      <c r="C5094" s="37"/>
    </row>
    <row r="5095" spans="1:3" x14ac:dyDescent="0.25">
      <c r="A5095" s="26"/>
      <c r="B5095" s="26"/>
      <c r="C5095" s="37"/>
    </row>
    <row r="5096" spans="1:3" x14ac:dyDescent="0.25">
      <c r="A5096" s="26"/>
      <c r="B5096" s="26"/>
      <c r="C5096" s="37"/>
    </row>
    <row r="5097" spans="1:3" x14ac:dyDescent="0.25">
      <c r="A5097" s="26"/>
      <c r="B5097" s="26"/>
      <c r="C5097" s="37"/>
    </row>
    <row r="5098" spans="1:3" x14ac:dyDescent="0.25">
      <c r="A5098" s="26"/>
      <c r="B5098" s="26"/>
      <c r="C5098" s="37"/>
    </row>
    <row r="5099" spans="1:3" x14ac:dyDescent="0.25">
      <c r="A5099" s="26"/>
      <c r="B5099" s="26"/>
      <c r="C5099" s="37"/>
    </row>
    <row r="5100" spans="1:3" x14ac:dyDescent="0.25">
      <c r="A5100" s="26"/>
      <c r="B5100" s="26"/>
      <c r="C5100" s="37"/>
    </row>
    <row r="5101" spans="1:3" x14ac:dyDescent="0.25">
      <c r="A5101" s="26"/>
      <c r="B5101" s="26"/>
      <c r="C5101" s="37"/>
    </row>
    <row r="5102" spans="1:3" x14ac:dyDescent="0.25">
      <c r="A5102" s="26"/>
      <c r="B5102" s="26"/>
      <c r="C5102" s="37"/>
    </row>
    <row r="5103" spans="1:3" x14ac:dyDescent="0.25">
      <c r="A5103" s="26"/>
      <c r="B5103" s="26"/>
      <c r="C5103" s="37"/>
    </row>
    <row r="5104" spans="1:3" x14ac:dyDescent="0.25">
      <c r="A5104" s="26"/>
      <c r="B5104" s="26"/>
      <c r="C5104" s="37"/>
    </row>
    <row r="5105" spans="1:3" x14ac:dyDescent="0.25">
      <c r="A5105" s="26"/>
      <c r="B5105" s="26"/>
      <c r="C5105" s="37"/>
    </row>
    <row r="5106" spans="1:3" x14ac:dyDescent="0.25">
      <c r="A5106" s="26"/>
      <c r="B5106" s="26"/>
      <c r="C5106" s="37"/>
    </row>
    <row r="5107" spans="1:3" x14ac:dyDescent="0.25">
      <c r="A5107" s="26"/>
      <c r="B5107" s="26"/>
      <c r="C5107" s="37"/>
    </row>
    <row r="5108" spans="1:3" x14ac:dyDescent="0.25">
      <c r="A5108" s="26"/>
      <c r="B5108" s="26"/>
      <c r="C5108" s="37"/>
    </row>
    <row r="5109" spans="1:3" x14ac:dyDescent="0.25">
      <c r="A5109" s="26"/>
      <c r="B5109" s="26"/>
      <c r="C5109" s="37"/>
    </row>
    <row r="5110" spans="1:3" x14ac:dyDescent="0.25">
      <c r="A5110" s="26"/>
      <c r="B5110" s="26"/>
      <c r="C5110" s="37"/>
    </row>
    <row r="5111" spans="1:3" x14ac:dyDescent="0.25">
      <c r="A5111" s="26"/>
      <c r="B5111" s="26"/>
      <c r="C5111" s="37"/>
    </row>
    <row r="5112" spans="1:3" x14ac:dyDescent="0.25">
      <c r="A5112" s="26"/>
      <c r="B5112" s="26"/>
      <c r="C5112" s="37"/>
    </row>
    <row r="5113" spans="1:3" x14ac:dyDescent="0.25">
      <c r="A5113" s="26"/>
      <c r="B5113" s="26"/>
      <c r="C5113" s="37"/>
    </row>
    <row r="5114" spans="1:3" x14ac:dyDescent="0.25">
      <c r="A5114" s="26"/>
      <c r="B5114" s="26"/>
      <c r="C5114" s="37"/>
    </row>
    <row r="5115" spans="1:3" x14ac:dyDescent="0.25">
      <c r="A5115" s="26"/>
      <c r="B5115" s="26"/>
      <c r="C5115" s="37"/>
    </row>
    <row r="5116" spans="1:3" x14ac:dyDescent="0.25">
      <c r="A5116" s="26"/>
      <c r="B5116" s="26"/>
      <c r="C5116" s="37"/>
    </row>
    <row r="5117" spans="1:3" x14ac:dyDescent="0.25">
      <c r="A5117" s="26"/>
      <c r="B5117" s="26"/>
      <c r="C5117" s="37"/>
    </row>
    <row r="5118" spans="1:3" x14ac:dyDescent="0.25">
      <c r="A5118" s="26"/>
      <c r="B5118" s="26"/>
      <c r="C5118" s="37"/>
    </row>
    <row r="5119" spans="1:3" x14ac:dyDescent="0.25">
      <c r="A5119" s="26"/>
      <c r="B5119" s="26"/>
      <c r="C5119" s="37"/>
    </row>
    <row r="5120" spans="1:3" x14ac:dyDescent="0.25">
      <c r="A5120" s="26"/>
      <c r="B5120" s="26"/>
      <c r="C5120" s="37"/>
    </row>
    <row r="5121" spans="1:3" x14ac:dyDescent="0.25">
      <c r="A5121" s="26"/>
      <c r="B5121" s="26"/>
      <c r="C5121" s="37"/>
    </row>
    <row r="5122" spans="1:3" x14ac:dyDescent="0.25">
      <c r="A5122" s="26"/>
      <c r="B5122" s="26"/>
      <c r="C5122" s="37"/>
    </row>
    <row r="5123" spans="1:3" x14ac:dyDescent="0.25">
      <c r="A5123" s="26"/>
      <c r="B5123" s="26"/>
      <c r="C5123" s="37"/>
    </row>
    <row r="5124" spans="1:3" x14ac:dyDescent="0.25">
      <c r="A5124" s="26"/>
      <c r="B5124" s="26"/>
      <c r="C5124" s="37"/>
    </row>
    <row r="5125" spans="1:3" x14ac:dyDescent="0.25">
      <c r="A5125" s="26"/>
      <c r="B5125" s="26"/>
      <c r="C5125" s="37"/>
    </row>
    <row r="5126" spans="1:3" x14ac:dyDescent="0.25">
      <c r="A5126" s="26"/>
      <c r="B5126" s="26"/>
      <c r="C5126" s="37"/>
    </row>
    <row r="5127" spans="1:3" x14ac:dyDescent="0.25">
      <c r="A5127" s="26"/>
      <c r="B5127" s="26"/>
      <c r="C5127" s="37"/>
    </row>
    <row r="5128" spans="1:3" x14ac:dyDescent="0.25">
      <c r="A5128" s="26"/>
      <c r="B5128" s="26"/>
      <c r="C5128" s="37"/>
    </row>
    <row r="5129" spans="1:3" x14ac:dyDescent="0.25">
      <c r="A5129" s="26"/>
      <c r="B5129" s="26"/>
      <c r="C5129" s="37"/>
    </row>
    <row r="5130" spans="1:3" x14ac:dyDescent="0.25">
      <c r="A5130" s="26"/>
      <c r="B5130" s="26"/>
      <c r="C5130" s="37"/>
    </row>
    <row r="5131" spans="1:3" x14ac:dyDescent="0.25">
      <c r="A5131" s="26"/>
      <c r="B5131" s="26"/>
      <c r="C5131" s="37"/>
    </row>
    <row r="5132" spans="1:3" x14ac:dyDescent="0.25">
      <c r="A5132" s="26"/>
      <c r="B5132" s="26"/>
      <c r="C5132" s="37"/>
    </row>
    <row r="5133" spans="1:3" x14ac:dyDescent="0.25">
      <c r="A5133" s="26"/>
      <c r="B5133" s="26"/>
      <c r="C5133" s="37"/>
    </row>
    <row r="5134" spans="1:3" x14ac:dyDescent="0.25">
      <c r="A5134" s="26"/>
      <c r="B5134" s="26"/>
      <c r="C5134" s="37"/>
    </row>
    <row r="5135" spans="1:3" x14ac:dyDescent="0.25">
      <c r="A5135" s="26"/>
      <c r="B5135" s="26"/>
      <c r="C5135" s="37"/>
    </row>
    <row r="5136" spans="1:3" x14ac:dyDescent="0.25">
      <c r="A5136" s="26"/>
      <c r="B5136" s="26"/>
      <c r="C5136" s="37"/>
    </row>
    <row r="5137" spans="1:3" x14ac:dyDescent="0.25">
      <c r="A5137" s="26"/>
      <c r="B5137" s="26"/>
      <c r="C5137" s="37"/>
    </row>
    <row r="5138" spans="1:3" x14ac:dyDescent="0.25">
      <c r="A5138" s="26"/>
      <c r="B5138" s="26"/>
      <c r="C5138" s="37"/>
    </row>
    <row r="5139" spans="1:3" x14ac:dyDescent="0.25">
      <c r="A5139" s="26"/>
      <c r="B5139" s="26"/>
      <c r="C5139" s="37"/>
    </row>
    <row r="5140" spans="1:3" x14ac:dyDescent="0.25">
      <c r="A5140" s="26"/>
      <c r="B5140" s="26"/>
      <c r="C5140" s="37"/>
    </row>
    <row r="5141" spans="1:3" x14ac:dyDescent="0.25">
      <c r="A5141" s="26"/>
      <c r="B5141" s="26"/>
      <c r="C5141" s="37"/>
    </row>
    <row r="5142" spans="1:3" x14ac:dyDescent="0.25">
      <c r="A5142" s="26"/>
      <c r="B5142" s="26"/>
      <c r="C5142" s="37"/>
    </row>
    <row r="5143" spans="1:3" x14ac:dyDescent="0.25">
      <c r="A5143" s="26"/>
      <c r="B5143" s="26"/>
      <c r="C5143" s="37"/>
    </row>
    <row r="5144" spans="1:3" x14ac:dyDescent="0.25">
      <c r="A5144" s="26"/>
      <c r="B5144" s="26"/>
      <c r="C5144" s="37"/>
    </row>
    <row r="5145" spans="1:3" x14ac:dyDescent="0.25">
      <c r="A5145" s="26"/>
      <c r="B5145" s="26"/>
      <c r="C5145" s="37"/>
    </row>
    <row r="5146" spans="1:3" x14ac:dyDescent="0.25">
      <c r="A5146" s="26"/>
      <c r="B5146" s="26"/>
      <c r="C5146" s="37"/>
    </row>
    <row r="5147" spans="1:3" x14ac:dyDescent="0.25">
      <c r="A5147" s="26"/>
      <c r="B5147" s="26"/>
      <c r="C5147" s="37"/>
    </row>
    <row r="5148" spans="1:3" x14ac:dyDescent="0.25">
      <c r="A5148" s="26"/>
      <c r="B5148" s="26"/>
      <c r="C5148" s="37"/>
    </row>
    <row r="5149" spans="1:3" x14ac:dyDescent="0.25">
      <c r="A5149" s="26"/>
      <c r="B5149" s="26"/>
      <c r="C5149" s="37"/>
    </row>
    <row r="5150" spans="1:3" x14ac:dyDescent="0.25">
      <c r="A5150" s="26"/>
      <c r="B5150" s="26"/>
      <c r="C5150" s="37"/>
    </row>
    <row r="5151" spans="1:3" x14ac:dyDescent="0.25">
      <c r="A5151" s="26"/>
      <c r="B5151" s="26"/>
      <c r="C5151" s="37"/>
    </row>
    <row r="5152" spans="1:3" x14ac:dyDescent="0.25">
      <c r="A5152" s="26"/>
      <c r="B5152" s="26"/>
      <c r="C5152" s="37"/>
    </row>
    <row r="5153" spans="1:3" x14ac:dyDescent="0.25">
      <c r="A5153" s="26"/>
      <c r="B5153" s="26"/>
      <c r="C5153" s="37"/>
    </row>
    <row r="5154" spans="1:3" x14ac:dyDescent="0.25">
      <c r="A5154" s="26"/>
      <c r="B5154" s="26"/>
      <c r="C5154" s="37"/>
    </row>
    <row r="5155" spans="1:3" x14ac:dyDescent="0.25">
      <c r="A5155" s="26"/>
      <c r="B5155" s="26"/>
      <c r="C5155" s="37"/>
    </row>
    <row r="5156" spans="1:3" x14ac:dyDescent="0.25">
      <c r="A5156" s="26"/>
      <c r="B5156" s="26"/>
      <c r="C5156" s="37"/>
    </row>
    <row r="5157" spans="1:3" x14ac:dyDescent="0.25">
      <c r="A5157" s="26"/>
      <c r="B5157" s="26"/>
      <c r="C5157" s="37"/>
    </row>
    <row r="5158" spans="1:3" x14ac:dyDescent="0.25">
      <c r="A5158" s="26"/>
      <c r="B5158" s="26"/>
      <c r="C5158" s="37"/>
    </row>
    <row r="5159" spans="1:3" x14ac:dyDescent="0.25">
      <c r="A5159" s="26"/>
      <c r="B5159" s="26"/>
      <c r="C5159" s="37"/>
    </row>
    <row r="5160" spans="1:3" x14ac:dyDescent="0.25">
      <c r="A5160" s="26"/>
      <c r="B5160" s="26"/>
      <c r="C5160" s="37"/>
    </row>
    <row r="5161" spans="1:3" x14ac:dyDescent="0.25">
      <c r="A5161" s="26"/>
      <c r="B5161" s="26"/>
      <c r="C5161" s="37"/>
    </row>
    <row r="5162" spans="1:3" x14ac:dyDescent="0.25">
      <c r="A5162" s="26"/>
      <c r="B5162" s="26"/>
      <c r="C5162" s="37"/>
    </row>
    <row r="5163" spans="1:3" x14ac:dyDescent="0.25">
      <c r="A5163" s="26"/>
      <c r="B5163" s="26"/>
      <c r="C5163" s="37"/>
    </row>
    <row r="5164" spans="1:3" x14ac:dyDescent="0.25">
      <c r="A5164" s="26"/>
      <c r="B5164" s="26"/>
      <c r="C5164" s="37"/>
    </row>
    <row r="5165" spans="1:3" x14ac:dyDescent="0.25">
      <c r="A5165" s="26"/>
      <c r="B5165" s="26"/>
      <c r="C5165" s="37"/>
    </row>
    <row r="5166" spans="1:3" x14ac:dyDescent="0.25">
      <c r="A5166" s="26"/>
      <c r="B5166" s="26"/>
      <c r="C5166" s="37"/>
    </row>
    <row r="5167" spans="1:3" x14ac:dyDescent="0.25">
      <c r="A5167" s="26"/>
      <c r="B5167" s="26"/>
      <c r="C5167" s="37"/>
    </row>
    <row r="5168" spans="1:3" x14ac:dyDescent="0.25">
      <c r="A5168" s="26"/>
      <c r="B5168" s="26"/>
      <c r="C5168" s="37"/>
    </row>
    <row r="5169" spans="1:3" x14ac:dyDescent="0.25">
      <c r="A5169" s="26"/>
      <c r="B5169" s="26"/>
      <c r="C5169" s="37"/>
    </row>
    <row r="5170" spans="1:3" x14ac:dyDescent="0.25">
      <c r="A5170" s="26"/>
      <c r="B5170" s="26"/>
      <c r="C5170" s="37"/>
    </row>
    <row r="5171" spans="1:3" x14ac:dyDescent="0.25">
      <c r="A5171" s="26"/>
      <c r="B5171" s="26"/>
      <c r="C5171" s="37"/>
    </row>
    <row r="5172" spans="1:3" x14ac:dyDescent="0.25">
      <c r="A5172" s="26"/>
      <c r="B5172" s="26"/>
      <c r="C5172" s="37"/>
    </row>
    <row r="5173" spans="1:3" x14ac:dyDescent="0.25">
      <c r="A5173" s="26"/>
      <c r="B5173" s="26"/>
      <c r="C5173" s="37"/>
    </row>
    <row r="5174" spans="1:3" x14ac:dyDescent="0.25">
      <c r="A5174" s="26"/>
      <c r="B5174" s="26"/>
      <c r="C5174" s="37"/>
    </row>
    <row r="5175" spans="1:3" x14ac:dyDescent="0.25">
      <c r="A5175" s="26"/>
      <c r="B5175" s="26"/>
      <c r="C5175" s="37"/>
    </row>
    <row r="5176" spans="1:3" x14ac:dyDescent="0.25">
      <c r="A5176" s="26"/>
      <c r="B5176" s="26"/>
      <c r="C5176" s="37"/>
    </row>
    <row r="5177" spans="1:3" x14ac:dyDescent="0.25">
      <c r="A5177" s="26"/>
      <c r="B5177" s="26"/>
      <c r="C5177" s="37"/>
    </row>
    <row r="5178" spans="1:3" x14ac:dyDescent="0.25">
      <c r="A5178" s="26"/>
      <c r="B5178" s="26"/>
      <c r="C5178" s="37"/>
    </row>
    <row r="5179" spans="1:3" x14ac:dyDescent="0.25">
      <c r="A5179" s="26"/>
      <c r="B5179" s="26"/>
      <c r="C5179" s="37"/>
    </row>
    <row r="5180" spans="1:3" x14ac:dyDescent="0.25">
      <c r="A5180" s="26"/>
      <c r="B5180" s="26"/>
      <c r="C5180" s="37"/>
    </row>
    <row r="5181" spans="1:3" x14ac:dyDescent="0.25">
      <c r="A5181" s="26"/>
      <c r="B5181" s="26"/>
      <c r="C5181" s="37"/>
    </row>
    <row r="5182" spans="1:3" x14ac:dyDescent="0.25">
      <c r="A5182" s="26"/>
      <c r="B5182" s="26"/>
      <c r="C5182" s="37"/>
    </row>
    <row r="5183" spans="1:3" x14ac:dyDescent="0.25">
      <c r="A5183" s="26"/>
      <c r="B5183" s="26"/>
      <c r="C5183" s="37"/>
    </row>
    <row r="5184" spans="1:3" x14ac:dyDescent="0.25">
      <c r="A5184" s="26"/>
      <c r="B5184" s="26"/>
      <c r="C5184" s="37"/>
    </row>
    <row r="5185" spans="1:3" x14ac:dyDescent="0.25">
      <c r="A5185" s="26"/>
      <c r="B5185" s="26"/>
      <c r="C5185" s="37"/>
    </row>
    <row r="5186" spans="1:3" x14ac:dyDescent="0.25">
      <c r="A5186" s="26"/>
      <c r="B5186" s="26"/>
      <c r="C5186" s="37"/>
    </row>
    <row r="5187" spans="1:3" x14ac:dyDescent="0.25">
      <c r="A5187" s="26"/>
      <c r="B5187" s="26"/>
      <c r="C5187" s="37"/>
    </row>
    <row r="5188" spans="1:3" x14ac:dyDescent="0.25">
      <c r="A5188" s="26"/>
      <c r="B5188" s="26"/>
      <c r="C5188" s="37"/>
    </row>
    <row r="5189" spans="1:3" x14ac:dyDescent="0.25">
      <c r="A5189" s="26"/>
      <c r="B5189" s="26"/>
      <c r="C5189" s="37"/>
    </row>
    <row r="5190" spans="1:3" x14ac:dyDescent="0.25">
      <c r="A5190" s="26"/>
      <c r="B5190" s="26"/>
      <c r="C5190" s="37"/>
    </row>
    <row r="5191" spans="1:3" x14ac:dyDescent="0.25">
      <c r="A5191" s="26"/>
      <c r="B5191" s="26"/>
      <c r="C5191" s="37"/>
    </row>
    <row r="5192" spans="1:3" x14ac:dyDescent="0.25">
      <c r="A5192" s="26"/>
      <c r="B5192" s="26"/>
      <c r="C5192" s="37"/>
    </row>
    <row r="5193" spans="1:3" x14ac:dyDescent="0.25">
      <c r="A5193" s="26"/>
      <c r="B5193" s="26"/>
      <c r="C5193" s="37"/>
    </row>
    <row r="5194" spans="1:3" x14ac:dyDescent="0.25">
      <c r="A5194" s="26"/>
      <c r="B5194" s="26"/>
      <c r="C5194" s="37"/>
    </row>
    <row r="5195" spans="1:3" x14ac:dyDescent="0.25">
      <c r="A5195" s="26"/>
      <c r="B5195" s="26"/>
      <c r="C5195" s="37"/>
    </row>
    <row r="5196" spans="1:3" x14ac:dyDescent="0.25">
      <c r="A5196" s="26"/>
      <c r="B5196" s="26"/>
      <c r="C5196" s="37"/>
    </row>
    <row r="5197" spans="1:3" x14ac:dyDescent="0.25">
      <c r="A5197" s="26"/>
      <c r="B5197" s="26"/>
      <c r="C5197" s="37"/>
    </row>
    <row r="5198" spans="1:3" x14ac:dyDescent="0.25">
      <c r="A5198" s="26"/>
      <c r="B5198" s="26"/>
      <c r="C5198" s="37"/>
    </row>
    <row r="5199" spans="1:3" x14ac:dyDescent="0.25">
      <c r="A5199" s="26"/>
      <c r="B5199" s="26"/>
      <c r="C5199" s="37"/>
    </row>
    <row r="5200" spans="1:3" x14ac:dyDescent="0.25">
      <c r="A5200" s="26"/>
      <c r="B5200" s="26"/>
      <c r="C5200" s="37"/>
    </row>
    <row r="5201" spans="1:3" x14ac:dyDescent="0.25">
      <c r="A5201" s="26"/>
      <c r="B5201" s="26"/>
      <c r="C5201" s="37"/>
    </row>
    <row r="5202" spans="1:3" x14ac:dyDescent="0.25">
      <c r="A5202" s="26"/>
      <c r="B5202" s="26"/>
      <c r="C5202" s="37"/>
    </row>
    <row r="5203" spans="1:3" x14ac:dyDescent="0.25">
      <c r="A5203" s="26"/>
      <c r="B5203" s="26"/>
      <c r="C5203" s="37"/>
    </row>
    <row r="5204" spans="1:3" x14ac:dyDescent="0.25">
      <c r="A5204" s="26"/>
      <c r="B5204" s="26"/>
      <c r="C5204" s="37"/>
    </row>
    <row r="5205" spans="1:3" x14ac:dyDescent="0.25">
      <c r="A5205" s="26"/>
      <c r="B5205" s="26"/>
      <c r="C5205" s="37"/>
    </row>
    <row r="5206" spans="1:3" x14ac:dyDescent="0.25">
      <c r="A5206" s="26"/>
      <c r="B5206" s="26"/>
      <c r="C5206" s="37"/>
    </row>
    <row r="5207" spans="1:3" x14ac:dyDescent="0.25">
      <c r="A5207" s="26"/>
      <c r="B5207" s="26"/>
      <c r="C5207" s="37"/>
    </row>
    <row r="5208" spans="1:3" x14ac:dyDescent="0.25">
      <c r="A5208" s="26"/>
      <c r="B5208" s="26"/>
      <c r="C5208" s="37"/>
    </row>
    <row r="5209" spans="1:3" x14ac:dyDescent="0.25">
      <c r="A5209" s="26"/>
      <c r="B5209" s="26"/>
      <c r="C5209" s="37"/>
    </row>
    <row r="5210" spans="1:3" x14ac:dyDescent="0.25">
      <c r="A5210" s="26"/>
      <c r="B5210" s="26"/>
      <c r="C5210" s="37"/>
    </row>
    <row r="5211" spans="1:3" x14ac:dyDescent="0.25">
      <c r="A5211" s="26"/>
      <c r="B5211" s="26"/>
      <c r="C5211" s="37"/>
    </row>
    <row r="5212" spans="1:3" x14ac:dyDescent="0.25">
      <c r="A5212" s="26"/>
      <c r="B5212" s="26"/>
      <c r="C5212" s="37"/>
    </row>
    <row r="5213" spans="1:3" x14ac:dyDescent="0.25">
      <c r="A5213" s="26"/>
      <c r="B5213" s="26"/>
      <c r="C5213" s="37"/>
    </row>
    <row r="5214" spans="1:3" x14ac:dyDescent="0.25">
      <c r="A5214" s="26"/>
      <c r="B5214" s="26"/>
      <c r="C5214" s="37"/>
    </row>
    <row r="5215" spans="1:3" x14ac:dyDescent="0.25">
      <c r="A5215" s="26"/>
      <c r="B5215" s="26"/>
      <c r="C5215" s="37"/>
    </row>
    <row r="5216" spans="1:3" x14ac:dyDescent="0.25">
      <c r="A5216" s="26"/>
      <c r="B5216" s="26"/>
      <c r="C5216" s="37"/>
    </row>
    <row r="5217" spans="1:3" x14ac:dyDescent="0.25">
      <c r="A5217" s="26"/>
      <c r="B5217" s="26"/>
      <c r="C5217" s="37"/>
    </row>
    <row r="5218" spans="1:3" x14ac:dyDescent="0.25">
      <c r="A5218" s="26"/>
      <c r="B5218" s="26"/>
      <c r="C5218" s="37"/>
    </row>
    <row r="5219" spans="1:3" x14ac:dyDescent="0.25">
      <c r="A5219" s="26"/>
      <c r="B5219" s="26"/>
      <c r="C5219" s="37"/>
    </row>
    <row r="5220" spans="1:3" x14ac:dyDescent="0.25">
      <c r="A5220" s="26"/>
      <c r="B5220" s="26"/>
      <c r="C5220" s="37"/>
    </row>
    <row r="5221" spans="1:3" x14ac:dyDescent="0.25">
      <c r="A5221" s="26"/>
      <c r="B5221" s="26"/>
      <c r="C5221" s="37"/>
    </row>
    <row r="5222" spans="1:3" x14ac:dyDescent="0.25">
      <c r="A5222" s="26"/>
      <c r="B5222" s="26"/>
      <c r="C5222" s="37"/>
    </row>
    <row r="5223" spans="1:3" x14ac:dyDescent="0.25">
      <c r="A5223" s="26"/>
      <c r="B5223" s="26"/>
      <c r="C5223" s="37"/>
    </row>
    <row r="5224" spans="1:3" x14ac:dyDescent="0.25">
      <c r="A5224" s="26"/>
      <c r="B5224" s="26"/>
      <c r="C5224" s="37"/>
    </row>
    <row r="5225" spans="1:3" x14ac:dyDescent="0.25">
      <c r="A5225" s="26"/>
      <c r="B5225" s="26"/>
      <c r="C5225" s="37"/>
    </row>
    <row r="5226" spans="1:3" x14ac:dyDescent="0.25">
      <c r="A5226" s="26"/>
      <c r="B5226" s="26"/>
      <c r="C5226" s="37"/>
    </row>
    <row r="5227" spans="1:3" x14ac:dyDescent="0.25">
      <c r="A5227" s="26"/>
      <c r="B5227" s="26"/>
      <c r="C5227" s="37"/>
    </row>
    <row r="5228" spans="1:3" x14ac:dyDescent="0.25">
      <c r="A5228" s="26"/>
      <c r="B5228" s="26"/>
      <c r="C5228" s="37"/>
    </row>
    <row r="5229" spans="1:3" x14ac:dyDescent="0.25">
      <c r="A5229" s="26"/>
      <c r="B5229" s="26"/>
      <c r="C5229" s="37"/>
    </row>
    <row r="5230" spans="1:3" x14ac:dyDescent="0.25">
      <c r="A5230" s="26"/>
      <c r="B5230" s="26"/>
      <c r="C5230" s="37"/>
    </row>
    <row r="5231" spans="1:3" x14ac:dyDescent="0.25">
      <c r="A5231" s="26"/>
      <c r="B5231" s="26"/>
      <c r="C5231" s="37"/>
    </row>
    <row r="5232" spans="1:3" x14ac:dyDescent="0.25">
      <c r="A5232" s="26"/>
      <c r="B5232" s="26"/>
      <c r="C5232" s="37"/>
    </row>
    <row r="5233" spans="1:3" x14ac:dyDescent="0.25">
      <c r="A5233" s="26"/>
      <c r="B5233" s="26"/>
      <c r="C5233" s="37"/>
    </row>
    <row r="5234" spans="1:3" x14ac:dyDescent="0.25">
      <c r="A5234" s="26"/>
      <c r="B5234" s="26"/>
      <c r="C5234" s="37"/>
    </row>
    <row r="5235" spans="1:3" x14ac:dyDescent="0.25">
      <c r="A5235" s="26"/>
      <c r="B5235" s="26"/>
      <c r="C5235" s="37"/>
    </row>
    <row r="5236" spans="1:3" x14ac:dyDescent="0.25">
      <c r="A5236" s="26"/>
      <c r="B5236" s="26"/>
      <c r="C5236" s="37"/>
    </row>
    <row r="5237" spans="1:3" x14ac:dyDescent="0.25">
      <c r="A5237" s="26"/>
      <c r="B5237" s="26"/>
      <c r="C5237" s="37"/>
    </row>
    <row r="5238" spans="1:3" x14ac:dyDescent="0.25">
      <c r="A5238" s="26"/>
      <c r="B5238" s="26"/>
      <c r="C5238" s="37"/>
    </row>
    <row r="5239" spans="1:3" x14ac:dyDescent="0.25">
      <c r="A5239" s="26"/>
      <c r="B5239" s="26"/>
      <c r="C5239" s="37"/>
    </row>
    <row r="5240" spans="1:3" x14ac:dyDescent="0.25">
      <c r="A5240" s="26"/>
      <c r="B5240" s="26"/>
      <c r="C5240" s="37"/>
    </row>
    <row r="5241" spans="1:3" x14ac:dyDescent="0.25">
      <c r="A5241" s="26"/>
      <c r="B5241" s="26"/>
      <c r="C5241" s="37"/>
    </row>
    <row r="5242" spans="1:3" x14ac:dyDescent="0.25">
      <c r="A5242" s="26"/>
      <c r="B5242" s="26"/>
      <c r="C5242" s="37"/>
    </row>
    <row r="5243" spans="1:3" x14ac:dyDescent="0.25">
      <c r="A5243" s="26"/>
      <c r="B5243" s="26"/>
      <c r="C5243" s="37"/>
    </row>
    <row r="5244" spans="1:3" x14ac:dyDescent="0.25">
      <c r="A5244" s="26"/>
      <c r="B5244" s="26"/>
      <c r="C5244" s="37"/>
    </row>
    <row r="5245" spans="1:3" x14ac:dyDescent="0.25">
      <c r="A5245" s="26"/>
      <c r="B5245" s="26"/>
      <c r="C5245" s="37"/>
    </row>
    <row r="5246" spans="1:3" x14ac:dyDescent="0.25">
      <c r="A5246" s="26"/>
      <c r="B5246" s="26"/>
      <c r="C5246" s="37"/>
    </row>
    <row r="5247" spans="1:3" x14ac:dyDescent="0.25">
      <c r="A5247" s="26"/>
      <c r="B5247" s="26"/>
      <c r="C5247" s="37"/>
    </row>
    <row r="5248" spans="1:3" x14ac:dyDescent="0.25">
      <c r="A5248" s="26"/>
      <c r="B5248" s="26"/>
      <c r="C5248" s="37"/>
    </row>
    <row r="5249" spans="1:3" x14ac:dyDescent="0.25">
      <c r="A5249" s="26"/>
      <c r="B5249" s="26"/>
      <c r="C5249" s="37"/>
    </row>
    <row r="5250" spans="1:3" x14ac:dyDescent="0.25">
      <c r="A5250" s="26"/>
      <c r="B5250" s="26"/>
      <c r="C5250" s="37"/>
    </row>
    <row r="5251" spans="1:3" x14ac:dyDescent="0.25">
      <c r="A5251" s="26"/>
      <c r="B5251" s="26"/>
      <c r="C5251" s="37"/>
    </row>
    <row r="5252" spans="1:3" x14ac:dyDescent="0.25">
      <c r="A5252" s="26"/>
      <c r="B5252" s="26"/>
      <c r="C5252" s="37"/>
    </row>
    <row r="5253" spans="1:3" x14ac:dyDescent="0.25">
      <c r="A5253" s="26"/>
      <c r="B5253" s="26"/>
      <c r="C5253" s="37"/>
    </row>
    <row r="5254" spans="1:3" x14ac:dyDescent="0.25">
      <c r="A5254" s="26"/>
      <c r="B5254" s="26"/>
      <c r="C5254" s="37"/>
    </row>
    <row r="5255" spans="1:3" x14ac:dyDescent="0.25">
      <c r="A5255" s="26"/>
      <c r="B5255" s="26"/>
      <c r="C5255" s="37"/>
    </row>
    <row r="5256" spans="1:3" x14ac:dyDescent="0.25">
      <c r="A5256" s="26"/>
      <c r="B5256" s="26"/>
      <c r="C5256" s="37"/>
    </row>
    <row r="5257" spans="1:3" x14ac:dyDescent="0.25">
      <c r="A5257" s="26"/>
      <c r="B5257" s="26"/>
      <c r="C5257" s="37"/>
    </row>
    <row r="5258" spans="1:3" x14ac:dyDescent="0.25">
      <c r="A5258" s="26"/>
      <c r="B5258" s="26"/>
      <c r="C5258" s="37"/>
    </row>
    <row r="5259" spans="1:3" x14ac:dyDescent="0.25">
      <c r="A5259" s="26"/>
      <c r="B5259" s="26"/>
      <c r="C5259" s="37"/>
    </row>
    <row r="5260" spans="1:3" x14ac:dyDescent="0.25">
      <c r="A5260" s="26"/>
      <c r="B5260" s="26"/>
      <c r="C5260" s="37"/>
    </row>
    <row r="5261" spans="1:3" x14ac:dyDescent="0.25">
      <c r="A5261" s="26"/>
      <c r="B5261" s="26"/>
      <c r="C5261" s="37"/>
    </row>
    <row r="5262" spans="1:3" x14ac:dyDescent="0.25">
      <c r="A5262" s="26"/>
      <c r="B5262" s="26"/>
      <c r="C5262" s="37"/>
    </row>
    <row r="5263" spans="1:3" x14ac:dyDescent="0.25">
      <c r="A5263" s="26"/>
      <c r="B5263" s="26"/>
      <c r="C5263" s="37"/>
    </row>
    <row r="5264" spans="1:3" x14ac:dyDescent="0.25">
      <c r="A5264" s="26"/>
      <c r="B5264" s="26"/>
      <c r="C5264" s="37"/>
    </row>
    <row r="5265" spans="1:3" x14ac:dyDescent="0.25">
      <c r="A5265" s="26"/>
      <c r="B5265" s="26"/>
      <c r="C5265" s="37"/>
    </row>
    <row r="5266" spans="1:3" x14ac:dyDescent="0.25">
      <c r="A5266" s="26"/>
      <c r="B5266" s="26"/>
      <c r="C5266" s="37"/>
    </row>
    <row r="5267" spans="1:3" x14ac:dyDescent="0.25">
      <c r="A5267" s="26"/>
      <c r="B5267" s="26"/>
      <c r="C5267" s="37"/>
    </row>
    <row r="5268" spans="1:3" x14ac:dyDescent="0.25">
      <c r="A5268" s="26"/>
      <c r="B5268" s="26"/>
      <c r="C5268" s="37"/>
    </row>
    <row r="5269" spans="1:3" x14ac:dyDescent="0.25">
      <c r="A5269" s="26"/>
      <c r="B5269" s="26"/>
      <c r="C5269" s="37"/>
    </row>
    <row r="5270" spans="1:3" x14ac:dyDescent="0.25">
      <c r="A5270" s="26"/>
      <c r="B5270" s="26"/>
      <c r="C5270" s="37"/>
    </row>
    <row r="5271" spans="1:3" x14ac:dyDescent="0.25">
      <c r="A5271" s="26"/>
      <c r="B5271" s="26"/>
      <c r="C5271" s="37"/>
    </row>
    <row r="5272" spans="1:3" x14ac:dyDescent="0.25">
      <c r="A5272" s="26"/>
      <c r="B5272" s="26"/>
      <c r="C5272" s="37"/>
    </row>
    <row r="5273" spans="1:3" x14ac:dyDescent="0.25">
      <c r="A5273" s="26"/>
      <c r="B5273" s="26"/>
      <c r="C5273" s="37"/>
    </row>
    <row r="5274" spans="1:3" x14ac:dyDescent="0.25">
      <c r="A5274" s="26"/>
      <c r="B5274" s="26"/>
      <c r="C5274" s="37"/>
    </row>
    <row r="5275" spans="1:3" x14ac:dyDescent="0.25">
      <c r="A5275" s="26"/>
      <c r="B5275" s="26"/>
      <c r="C5275" s="37"/>
    </row>
    <row r="5276" spans="1:3" x14ac:dyDescent="0.25">
      <c r="A5276" s="26"/>
      <c r="B5276" s="26"/>
      <c r="C5276" s="37"/>
    </row>
    <row r="5277" spans="1:3" x14ac:dyDescent="0.25">
      <c r="A5277" s="26"/>
      <c r="B5277" s="26"/>
      <c r="C5277" s="37"/>
    </row>
    <row r="5278" spans="1:3" x14ac:dyDescent="0.25">
      <c r="A5278" s="26"/>
      <c r="B5278" s="26"/>
      <c r="C5278" s="37"/>
    </row>
    <row r="5279" spans="1:3" x14ac:dyDescent="0.25">
      <c r="A5279" s="26"/>
      <c r="B5279" s="26"/>
      <c r="C5279" s="37"/>
    </row>
    <row r="5280" spans="1:3" x14ac:dyDescent="0.25">
      <c r="A5280" s="26"/>
      <c r="B5280" s="26"/>
      <c r="C5280" s="37"/>
    </row>
    <row r="5281" spans="1:3" x14ac:dyDescent="0.25">
      <c r="A5281" s="26"/>
      <c r="B5281" s="26"/>
      <c r="C5281" s="37"/>
    </row>
    <row r="5282" spans="1:3" x14ac:dyDescent="0.25">
      <c r="A5282" s="26"/>
      <c r="B5282" s="26"/>
      <c r="C5282" s="37"/>
    </row>
    <row r="5283" spans="1:3" x14ac:dyDescent="0.25">
      <c r="A5283" s="26"/>
      <c r="B5283" s="26"/>
      <c r="C5283" s="37"/>
    </row>
    <row r="5284" spans="1:3" x14ac:dyDescent="0.25">
      <c r="A5284" s="26"/>
      <c r="B5284" s="26"/>
      <c r="C5284" s="37"/>
    </row>
    <row r="5285" spans="1:3" x14ac:dyDescent="0.25">
      <c r="A5285" s="26"/>
      <c r="B5285" s="26"/>
      <c r="C5285" s="37"/>
    </row>
    <row r="5286" spans="1:3" x14ac:dyDescent="0.25">
      <c r="A5286" s="26"/>
      <c r="B5286" s="26"/>
      <c r="C5286" s="37"/>
    </row>
    <row r="5287" spans="1:3" x14ac:dyDescent="0.25">
      <c r="A5287" s="26"/>
      <c r="B5287" s="26"/>
      <c r="C5287" s="37"/>
    </row>
    <row r="5288" spans="1:3" x14ac:dyDescent="0.25">
      <c r="A5288" s="26"/>
      <c r="B5288" s="26"/>
      <c r="C5288" s="37"/>
    </row>
    <row r="5289" spans="1:3" x14ac:dyDescent="0.25">
      <c r="A5289" s="26"/>
      <c r="B5289" s="26"/>
      <c r="C5289" s="37"/>
    </row>
    <row r="5290" spans="1:3" x14ac:dyDescent="0.25">
      <c r="A5290" s="26"/>
      <c r="B5290" s="26"/>
      <c r="C5290" s="37"/>
    </row>
    <row r="5291" spans="1:3" x14ac:dyDescent="0.25">
      <c r="A5291" s="26"/>
      <c r="B5291" s="26"/>
      <c r="C5291" s="37"/>
    </row>
    <row r="5292" spans="1:3" x14ac:dyDescent="0.25">
      <c r="A5292" s="26"/>
      <c r="B5292" s="26"/>
      <c r="C5292" s="37"/>
    </row>
    <row r="5293" spans="1:3" x14ac:dyDescent="0.25">
      <c r="A5293" s="26"/>
      <c r="B5293" s="26"/>
      <c r="C5293" s="37"/>
    </row>
    <row r="5294" spans="1:3" x14ac:dyDescent="0.25">
      <c r="A5294" s="26"/>
      <c r="B5294" s="26"/>
      <c r="C5294" s="37"/>
    </row>
    <row r="5295" spans="1:3" x14ac:dyDescent="0.25">
      <c r="A5295" s="26"/>
      <c r="B5295" s="26"/>
      <c r="C5295" s="37"/>
    </row>
    <row r="5296" spans="1:3" x14ac:dyDescent="0.25">
      <c r="A5296" s="26"/>
      <c r="B5296" s="26"/>
      <c r="C5296" s="37"/>
    </row>
    <row r="5297" spans="1:3" x14ac:dyDescent="0.25">
      <c r="A5297" s="26"/>
      <c r="B5297" s="26"/>
      <c r="C5297" s="37"/>
    </row>
    <row r="5298" spans="1:3" x14ac:dyDescent="0.25">
      <c r="A5298" s="26"/>
      <c r="B5298" s="26"/>
      <c r="C5298" s="37"/>
    </row>
    <row r="5299" spans="1:3" x14ac:dyDescent="0.25">
      <c r="A5299" s="26"/>
      <c r="B5299" s="26"/>
      <c r="C5299" s="37"/>
    </row>
    <row r="5300" spans="1:3" x14ac:dyDescent="0.25">
      <c r="A5300" s="26"/>
      <c r="B5300" s="26"/>
      <c r="C5300" s="37"/>
    </row>
    <row r="5301" spans="1:3" x14ac:dyDescent="0.25">
      <c r="A5301" s="26"/>
      <c r="B5301" s="26"/>
      <c r="C5301" s="37"/>
    </row>
    <row r="5302" spans="1:3" x14ac:dyDescent="0.25">
      <c r="A5302" s="26"/>
      <c r="B5302" s="26"/>
      <c r="C5302" s="37"/>
    </row>
    <row r="5303" spans="1:3" x14ac:dyDescent="0.25">
      <c r="A5303" s="26"/>
      <c r="B5303" s="26"/>
      <c r="C5303" s="37"/>
    </row>
    <row r="5304" spans="1:3" x14ac:dyDescent="0.25">
      <c r="A5304" s="26"/>
      <c r="B5304" s="26"/>
      <c r="C5304" s="37"/>
    </row>
    <row r="5305" spans="1:3" x14ac:dyDescent="0.25">
      <c r="A5305" s="26"/>
      <c r="B5305" s="26"/>
      <c r="C5305" s="37"/>
    </row>
    <row r="5306" spans="1:3" x14ac:dyDescent="0.25">
      <c r="A5306" s="26"/>
      <c r="B5306" s="26"/>
      <c r="C5306" s="37"/>
    </row>
    <row r="5307" spans="1:3" x14ac:dyDescent="0.25">
      <c r="A5307" s="26"/>
      <c r="B5307" s="26"/>
      <c r="C5307" s="37"/>
    </row>
    <row r="5308" spans="1:3" x14ac:dyDescent="0.25">
      <c r="A5308" s="26"/>
      <c r="B5308" s="26"/>
      <c r="C5308" s="37"/>
    </row>
    <row r="5309" spans="1:3" x14ac:dyDescent="0.25">
      <c r="A5309" s="26"/>
      <c r="B5309" s="26"/>
      <c r="C5309" s="37"/>
    </row>
    <row r="5310" spans="1:3" x14ac:dyDescent="0.25">
      <c r="A5310" s="26"/>
      <c r="B5310" s="26"/>
      <c r="C5310" s="37"/>
    </row>
    <row r="5311" spans="1:3" x14ac:dyDescent="0.25">
      <c r="A5311" s="26"/>
      <c r="B5311" s="26"/>
      <c r="C5311" s="37"/>
    </row>
    <row r="5312" spans="1:3" x14ac:dyDescent="0.25">
      <c r="A5312" s="26"/>
      <c r="B5312" s="26"/>
      <c r="C5312" s="37"/>
    </row>
    <row r="5313" spans="1:3" x14ac:dyDescent="0.25">
      <c r="A5313" s="26"/>
      <c r="B5313" s="26"/>
      <c r="C5313" s="37"/>
    </row>
    <row r="5314" spans="1:3" x14ac:dyDescent="0.25">
      <c r="A5314" s="26"/>
      <c r="B5314" s="26"/>
      <c r="C5314" s="37"/>
    </row>
    <row r="5315" spans="1:3" x14ac:dyDescent="0.25">
      <c r="A5315" s="26"/>
      <c r="B5315" s="26"/>
      <c r="C5315" s="37"/>
    </row>
    <row r="5316" spans="1:3" x14ac:dyDescent="0.25">
      <c r="A5316" s="26"/>
      <c r="B5316" s="26"/>
      <c r="C5316" s="37"/>
    </row>
    <row r="5317" spans="1:3" x14ac:dyDescent="0.25">
      <c r="A5317" s="26"/>
      <c r="B5317" s="26"/>
      <c r="C5317" s="37"/>
    </row>
    <row r="5318" spans="1:3" x14ac:dyDescent="0.25">
      <c r="A5318" s="26"/>
      <c r="B5318" s="26"/>
      <c r="C5318" s="37"/>
    </row>
    <row r="5319" spans="1:3" x14ac:dyDescent="0.25">
      <c r="A5319" s="26"/>
      <c r="B5319" s="26"/>
      <c r="C5319" s="37"/>
    </row>
    <row r="5320" spans="1:3" x14ac:dyDescent="0.25">
      <c r="A5320" s="26"/>
      <c r="B5320" s="26"/>
      <c r="C5320" s="37"/>
    </row>
    <row r="5321" spans="1:3" x14ac:dyDescent="0.25">
      <c r="A5321" s="26"/>
      <c r="B5321" s="26"/>
      <c r="C5321" s="37"/>
    </row>
    <row r="5322" spans="1:3" x14ac:dyDescent="0.25">
      <c r="A5322" s="26"/>
      <c r="B5322" s="26"/>
      <c r="C5322" s="37"/>
    </row>
    <row r="5323" spans="1:3" x14ac:dyDescent="0.25">
      <c r="A5323" s="26"/>
      <c r="B5323" s="26"/>
      <c r="C5323" s="37"/>
    </row>
    <row r="5324" spans="1:3" x14ac:dyDescent="0.25">
      <c r="A5324" s="26"/>
      <c r="B5324" s="26"/>
      <c r="C5324" s="37"/>
    </row>
    <row r="5325" spans="1:3" x14ac:dyDescent="0.25">
      <c r="A5325" s="26"/>
      <c r="B5325" s="26"/>
      <c r="C5325" s="37"/>
    </row>
    <row r="5326" spans="1:3" x14ac:dyDescent="0.25">
      <c r="A5326" s="26"/>
      <c r="B5326" s="26"/>
      <c r="C5326" s="37"/>
    </row>
    <row r="5327" spans="1:3" x14ac:dyDescent="0.25">
      <c r="A5327" s="26"/>
      <c r="B5327" s="26"/>
      <c r="C5327" s="37"/>
    </row>
    <row r="5328" spans="1:3" x14ac:dyDescent="0.25">
      <c r="A5328" s="26"/>
      <c r="B5328" s="26"/>
      <c r="C5328" s="37"/>
    </row>
    <row r="5329" spans="1:3" x14ac:dyDescent="0.25">
      <c r="A5329" s="26"/>
      <c r="B5329" s="26"/>
      <c r="C5329" s="37"/>
    </row>
    <row r="5330" spans="1:3" x14ac:dyDescent="0.25">
      <c r="A5330" s="26"/>
      <c r="B5330" s="26"/>
      <c r="C5330" s="37"/>
    </row>
    <row r="5331" spans="1:3" x14ac:dyDescent="0.25">
      <c r="A5331" s="26"/>
      <c r="B5331" s="26"/>
      <c r="C5331" s="37"/>
    </row>
    <row r="5332" spans="1:3" x14ac:dyDescent="0.25">
      <c r="A5332" s="26"/>
      <c r="B5332" s="26"/>
      <c r="C5332" s="37"/>
    </row>
    <row r="5333" spans="1:3" x14ac:dyDescent="0.25">
      <c r="A5333" s="26"/>
      <c r="B5333" s="26"/>
      <c r="C5333" s="37"/>
    </row>
    <row r="5334" spans="1:3" x14ac:dyDescent="0.25">
      <c r="A5334" s="26"/>
      <c r="B5334" s="26"/>
      <c r="C5334" s="37"/>
    </row>
    <row r="5335" spans="1:3" x14ac:dyDescent="0.25">
      <c r="A5335" s="26"/>
      <c r="B5335" s="26"/>
      <c r="C5335" s="37"/>
    </row>
    <row r="5336" spans="1:3" x14ac:dyDescent="0.25">
      <c r="A5336" s="26"/>
      <c r="B5336" s="26"/>
      <c r="C5336" s="37"/>
    </row>
    <row r="5337" spans="1:3" x14ac:dyDescent="0.25">
      <c r="A5337" s="26"/>
      <c r="B5337" s="26"/>
      <c r="C5337" s="37"/>
    </row>
    <row r="5338" spans="1:3" x14ac:dyDescent="0.25">
      <c r="A5338" s="26"/>
      <c r="B5338" s="26"/>
      <c r="C5338" s="37"/>
    </row>
    <row r="5339" spans="1:3" x14ac:dyDescent="0.25">
      <c r="A5339" s="26"/>
      <c r="B5339" s="26"/>
      <c r="C5339" s="37"/>
    </row>
    <row r="5340" spans="1:3" x14ac:dyDescent="0.25">
      <c r="A5340" s="26"/>
      <c r="B5340" s="26"/>
      <c r="C5340" s="37"/>
    </row>
    <row r="5341" spans="1:3" x14ac:dyDescent="0.25">
      <c r="A5341" s="26"/>
      <c r="B5341" s="26"/>
      <c r="C5341" s="37"/>
    </row>
    <row r="5342" spans="1:3" x14ac:dyDescent="0.25">
      <c r="A5342" s="26"/>
      <c r="B5342" s="26"/>
      <c r="C5342" s="37"/>
    </row>
    <row r="5343" spans="1:3" x14ac:dyDescent="0.25">
      <c r="A5343" s="26"/>
      <c r="B5343" s="26"/>
      <c r="C5343" s="37"/>
    </row>
    <row r="5344" spans="1:3" x14ac:dyDescent="0.25">
      <c r="A5344" s="26"/>
      <c r="B5344" s="26"/>
      <c r="C5344" s="37"/>
    </row>
    <row r="5345" spans="1:3" x14ac:dyDescent="0.25">
      <c r="A5345" s="26"/>
      <c r="B5345" s="26"/>
      <c r="C5345" s="37"/>
    </row>
    <row r="5346" spans="1:3" x14ac:dyDescent="0.25">
      <c r="A5346" s="26"/>
      <c r="B5346" s="26"/>
      <c r="C5346" s="37"/>
    </row>
    <row r="5347" spans="1:3" x14ac:dyDescent="0.25">
      <c r="A5347" s="26"/>
      <c r="B5347" s="26"/>
      <c r="C5347" s="37"/>
    </row>
    <row r="5348" spans="1:3" x14ac:dyDescent="0.25">
      <c r="A5348" s="26"/>
      <c r="B5348" s="26"/>
      <c r="C5348" s="37"/>
    </row>
    <row r="5349" spans="1:3" x14ac:dyDescent="0.25">
      <c r="A5349" s="26"/>
      <c r="B5349" s="26"/>
      <c r="C5349" s="37"/>
    </row>
    <row r="5350" spans="1:3" x14ac:dyDescent="0.25">
      <c r="A5350" s="26"/>
      <c r="B5350" s="26"/>
      <c r="C5350" s="37"/>
    </row>
    <row r="5351" spans="1:3" x14ac:dyDescent="0.25">
      <c r="A5351" s="26"/>
      <c r="B5351" s="26"/>
      <c r="C5351" s="37"/>
    </row>
    <row r="5352" spans="1:3" x14ac:dyDescent="0.25">
      <c r="A5352" s="26"/>
      <c r="B5352" s="26"/>
      <c r="C5352" s="37"/>
    </row>
    <row r="5353" spans="1:3" x14ac:dyDescent="0.25">
      <c r="A5353" s="26"/>
      <c r="B5353" s="26"/>
      <c r="C5353" s="37"/>
    </row>
    <row r="5354" spans="1:3" x14ac:dyDescent="0.25">
      <c r="A5354" s="26"/>
      <c r="B5354" s="26"/>
      <c r="C5354" s="37"/>
    </row>
    <row r="5355" spans="1:3" x14ac:dyDescent="0.25">
      <c r="A5355" s="26"/>
      <c r="B5355" s="26"/>
      <c r="C5355" s="37"/>
    </row>
    <row r="5356" spans="1:3" x14ac:dyDescent="0.25">
      <c r="A5356" s="26"/>
      <c r="B5356" s="26"/>
      <c r="C5356" s="37"/>
    </row>
    <row r="5357" spans="1:3" x14ac:dyDescent="0.25">
      <c r="A5357" s="26"/>
      <c r="B5357" s="26"/>
      <c r="C5357" s="37"/>
    </row>
    <row r="5358" spans="1:3" x14ac:dyDescent="0.25">
      <c r="A5358" s="26"/>
      <c r="B5358" s="26"/>
      <c r="C5358" s="37"/>
    </row>
    <row r="5359" spans="1:3" x14ac:dyDescent="0.25">
      <c r="A5359" s="26"/>
      <c r="B5359" s="26"/>
      <c r="C5359" s="37"/>
    </row>
    <row r="5360" spans="1:3" x14ac:dyDescent="0.25">
      <c r="A5360" s="26"/>
      <c r="B5360" s="26"/>
      <c r="C5360" s="37"/>
    </row>
    <row r="5361" spans="1:3" x14ac:dyDescent="0.25">
      <c r="A5361" s="26"/>
      <c r="B5361" s="26"/>
      <c r="C5361" s="37"/>
    </row>
    <row r="5362" spans="1:3" x14ac:dyDescent="0.25">
      <c r="A5362" s="26"/>
      <c r="B5362" s="26"/>
      <c r="C5362" s="37"/>
    </row>
    <row r="5363" spans="1:3" x14ac:dyDescent="0.25">
      <c r="A5363" s="26"/>
      <c r="B5363" s="26"/>
      <c r="C5363" s="37"/>
    </row>
    <row r="5364" spans="1:3" x14ac:dyDescent="0.25">
      <c r="A5364" s="26"/>
      <c r="B5364" s="26"/>
      <c r="C5364" s="37"/>
    </row>
    <row r="5365" spans="1:3" x14ac:dyDescent="0.25">
      <c r="A5365" s="26"/>
      <c r="B5365" s="26"/>
      <c r="C5365" s="37"/>
    </row>
    <row r="5366" spans="1:3" x14ac:dyDescent="0.25">
      <c r="A5366" s="26"/>
      <c r="B5366" s="26"/>
      <c r="C5366" s="37"/>
    </row>
    <row r="5367" spans="1:3" x14ac:dyDescent="0.25">
      <c r="A5367" s="26"/>
      <c r="B5367" s="26"/>
      <c r="C5367" s="37"/>
    </row>
    <row r="5368" spans="1:3" x14ac:dyDescent="0.25">
      <c r="A5368" s="26"/>
      <c r="B5368" s="26"/>
      <c r="C5368" s="37"/>
    </row>
    <row r="5369" spans="1:3" x14ac:dyDescent="0.25">
      <c r="A5369" s="26"/>
      <c r="B5369" s="26"/>
      <c r="C5369" s="37"/>
    </row>
    <row r="5370" spans="1:3" x14ac:dyDescent="0.25">
      <c r="A5370" s="26"/>
      <c r="B5370" s="26"/>
      <c r="C5370" s="37"/>
    </row>
    <row r="5371" spans="1:3" x14ac:dyDescent="0.25">
      <c r="A5371" s="26"/>
      <c r="B5371" s="26"/>
      <c r="C5371" s="37"/>
    </row>
    <row r="5372" spans="1:3" x14ac:dyDescent="0.25">
      <c r="A5372" s="26"/>
      <c r="B5372" s="26"/>
      <c r="C5372" s="37"/>
    </row>
    <row r="5373" spans="1:3" x14ac:dyDescent="0.25">
      <c r="A5373" s="26"/>
      <c r="B5373" s="26"/>
      <c r="C5373" s="37"/>
    </row>
    <row r="5374" spans="1:3" x14ac:dyDescent="0.25">
      <c r="A5374" s="26"/>
      <c r="B5374" s="26"/>
      <c r="C5374" s="37"/>
    </row>
    <row r="5375" spans="1:3" x14ac:dyDescent="0.25">
      <c r="A5375" s="26"/>
      <c r="B5375" s="26"/>
      <c r="C5375" s="37"/>
    </row>
    <row r="5376" spans="1:3" x14ac:dyDescent="0.25">
      <c r="A5376" s="26"/>
      <c r="B5376" s="26"/>
      <c r="C5376" s="37"/>
    </row>
    <row r="5377" spans="1:3" x14ac:dyDescent="0.25">
      <c r="A5377" s="26"/>
      <c r="B5377" s="26"/>
      <c r="C5377" s="37"/>
    </row>
    <row r="5378" spans="1:3" x14ac:dyDescent="0.25">
      <c r="A5378" s="26"/>
      <c r="B5378" s="26"/>
      <c r="C5378" s="37"/>
    </row>
    <row r="5379" spans="1:3" x14ac:dyDescent="0.25">
      <c r="A5379" s="26"/>
      <c r="B5379" s="26"/>
      <c r="C5379" s="37"/>
    </row>
    <row r="5380" spans="1:3" x14ac:dyDescent="0.25">
      <c r="A5380" s="26"/>
      <c r="B5380" s="26"/>
      <c r="C5380" s="37"/>
    </row>
    <row r="5381" spans="1:3" x14ac:dyDescent="0.25">
      <c r="A5381" s="26"/>
      <c r="B5381" s="26"/>
      <c r="C5381" s="37"/>
    </row>
    <row r="5382" spans="1:3" x14ac:dyDescent="0.25">
      <c r="A5382" s="26"/>
      <c r="B5382" s="26"/>
      <c r="C5382" s="37"/>
    </row>
    <row r="5383" spans="1:3" x14ac:dyDescent="0.25">
      <c r="A5383" s="26"/>
      <c r="B5383" s="26"/>
      <c r="C5383" s="37"/>
    </row>
    <row r="5384" spans="1:3" x14ac:dyDescent="0.25">
      <c r="A5384" s="26"/>
      <c r="B5384" s="26"/>
      <c r="C5384" s="37"/>
    </row>
    <row r="5385" spans="1:3" x14ac:dyDescent="0.25">
      <c r="A5385" s="26"/>
      <c r="B5385" s="26"/>
      <c r="C5385" s="37"/>
    </row>
    <row r="5386" spans="1:3" x14ac:dyDescent="0.25">
      <c r="A5386" s="26"/>
      <c r="B5386" s="26"/>
      <c r="C5386" s="37"/>
    </row>
  </sheetData>
  <phoneticPr fontId="8" type="noConversion"/>
  <conditionalFormatting sqref="A110:A209">
    <cfRule type="expression" dxfId="34" priority="85">
      <formula>#REF!=2</formula>
    </cfRule>
    <cfRule type="expression" dxfId="33" priority="83">
      <formula>#REF!=4</formula>
    </cfRule>
    <cfRule type="expression" dxfId="32" priority="84">
      <formula>#REF!=3</formula>
    </cfRule>
  </conditionalFormatting>
  <conditionalFormatting sqref="A110:A351">
    <cfRule type="expression" dxfId="31" priority="45">
      <formula>#REF!=5</formula>
    </cfRule>
  </conditionalFormatting>
  <conditionalFormatting sqref="A210:A351">
    <cfRule type="expression" dxfId="30" priority="46">
      <formula>#REF!=4</formula>
    </cfRule>
    <cfRule type="expression" dxfId="29" priority="47">
      <formula>#REF!=3</formula>
    </cfRule>
    <cfRule type="expression" dxfId="28" priority="48">
      <formula>#REF!=2</formula>
    </cfRule>
  </conditionalFormatting>
  <conditionalFormatting sqref="A300">
    <cfRule type="expression" dxfId="27" priority="44">
      <formula>#REF!=6</formula>
    </cfRule>
  </conditionalFormatting>
  <conditionalFormatting sqref="A352">
    <cfRule type="expression" dxfId="26" priority="39">
      <formula>#REF!=6</formula>
    </cfRule>
  </conditionalFormatting>
  <conditionalFormatting sqref="A352:A607 A735:A775">
    <cfRule type="expression" dxfId="25" priority="40">
      <formula>#REF!=5</formula>
    </cfRule>
    <cfRule type="expression" dxfId="24" priority="41">
      <formula>#REF!=4</formula>
    </cfRule>
    <cfRule type="expression" dxfId="23" priority="42">
      <formula>#REF!=3</formula>
    </cfRule>
    <cfRule type="expression" dxfId="22" priority="43">
      <formula>#REF!=2</formula>
    </cfRule>
  </conditionalFormatting>
  <conditionalFormatting sqref="A476">
    <cfRule type="expression" dxfId="21" priority="34">
      <formula>#REF!=6</formula>
    </cfRule>
  </conditionalFormatting>
  <conditionalFormatting sqref="A528">
    <cfRule type="expression" dxfId="20" priority="29">
      <formula>#REF!=6</formula>
    </cfRule>
  </conditionalFormatting>
  <conditionalFormatting sqref="A608">
    <cfRule type="expression" dxfId="19" priority="6">
      <formula>#REF!=6</formula>
    </cfRule>
  </conditionalFormatting>
  <conditionalFormatting sqref="A608:A630">
    <cfRule type="expression" dxfId="18" priority="7">
      <formula>#REF!=5</formula>
    </cfRule>
    <cfRule type="expression" dxfId="17" priority="8">
      <formula>#REF!=4</formula>
    </cfRule>
    <cfRule type="expression" dxfId="16" priority="9">
      <formula>#REF!=3</formula>
    </cfRule>
    <cfRule type="expression" dxfId="15" priority="10">
      <formula>#REF!=2</formula>
    </cfRule>
  </conditionalFormatting>
  <conditionalFormatting sqref="A632:A708">
    <cfRule type="expression" dxfId="14" priority="16">
      <formula>#REF!=5</formula>
    </cfRule>
    <cfRule type="expression" dxfId="13" priority="17">
      <formula>#REF!=4</formula>
    </cfRule>
    <cfRule type="expression" dxfId="12" priority="18">
      <formula>#REF!=3</formula>
    </cfRule>
    <cfRule type="expression" dxfId="11" priority="19">
      <formula>#REF!=2</formula>
    </cfRule>
  </conditionalFormatting>
  <conditionalFormatting sqref="A663">
    <cfRule type="expression" dxfId="10" priority="15">
      <formula>#REF!=6</formula>
    </cfRule>
  </conditionalFormatting>
  <conditionalFormatting sqref="A709:A733">
    <cfRule type="expression" dxfId="9" priority="2">
      <formula>#REF!=5</formula>
    </cfRule>
    <cfRule type="expression" dxfId="8" priority="3">
      <formula>#REF!=4</formula>
    </cfRule>
    <cfRule type="expression" dxfId="7" priority="4">
      <formula>#REF!=3</formula>
    </cfRule>
    <cfRule type="expression" dxfId="6" priority="5">
      <formula>#REF!=2</formula>
    </cfRule>
  </conditionalFormatting>
  <conditionalFormatting sqref="A711">
    <cfRule type="expression" dxfId="5" priority="1">
      <formula>#REF!=6</formula>
    </cfRule>
  </conditionalFormatting>
  <conditionalFormatting sqref="B110:B615 B617:B628 B631:B718 B720:B731 B734:B775">
    <cfRule type="expression" dxfId="4" priority="23">
      <formula>#REF!=3</formula>
    </cfRule>
    <cfRule type="expression" dxfId="3" priority="24">
      <formula>#REF!=2</formula>
    </cfRule>
    <cfRule type="expression" dxfId="2" priority="21">
      <formula>#REF!=5</formula>
    </cfRule>
    <cfRule type="expression" dxfId="1" priority="20">
      <formula>#REF!=6</formula>
    </cfRule>
    <cfRule type="expression" dxfId="0" priority="22">
      <formula>#REF!=4</formula>
    </cfRule>
  </conditionalFormatting>
  <pageMargins left="0.75" right="0.75" top="1" bottom="1" header="0.5" footer="0.5"/>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0A362C8B81F47807DE03BF445B4E9" ma:contentTypeVersion="13" ma:contentTypeDescription="Crée un document." ma:contentTypeScope="" ma:versionID="d1254b71788b6878b699fd3770298845">
  <xsd:schema xmlns:xsd="http://www.w3.org/2001/XMLSchema" xmlns:xs="http://www.w3.org/2001/XMLSchema" xmlns:p="http://schemas.microsoft.com/office/2006/metadata/properties" xmlns:ns2="253d9861-5057-4c6b-aa55-c1bece854d8d" xmlns:ns3="21da35c6-efe3-499f-bfdd-69ff62f566e5" targetNamespace="http://schemas.microsoft.com/office/2006/metadata/properties" ma:root="true" ma:fieldsID="54af3fc3e0e590547e78e6c79ba09db9" ns2:_="" ns3:_="">
    <xsd:import namespace="253d9861-5057-4c6b-aa55-c1bece854d8d"/>
    <xsd:import namespace="21da35c6-efe3-499f-bfdd-69ff62f566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3d9861-5057-4c6b-aa55-c1bece854d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86865b46-2695-4a22-9ac0-c3708c6513b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da35c6-efe3-499f-bfdd-69ff62f566e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84cf948-5f3d-4d6e-b423-b884b12e46e0}" ma:internalName="TaxCatchAll" ma:showField="CatchAllData" ma:web="21da35c6-efe3-499f-bfdd-69ff62f566e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2E644A-829C-432C-9D88-527D39F2AF95}"/>
</file>

<file path=customXml/itemProps2.xml><?xml version="1.0" encoding="utf-8"?>
<ds:datastoreItem xmlns:ds="http://schemas.openxmlformats.org/officeDocument/2006/customXml" ds:itemID="{9545D054-9A52-4D37-A1A3-0DB4074F826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Etiquettes</vt:lpstr>
      <vt:lpstr>Produits</vt:lpstr>
      <vt:lpstr>Secteurs</vt:lpstr>
      <vt:lpstr>Echanges territoires</vt:lpstr>
      <vt:lpstr>Table emplois ressources</vt:lpstr>
      <vt:lpstr>Données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Alexis Boutin</cp:lastModifiedBy>
  <dcterms:created xsi:type="dcterms:W3CDTF">2023-11-14T08:02:03Z</dcterms:created>
  <dcterms:modified xsi:type="dcterms:W3CDTF">2024-03-11T17:03:45Z</dcterms:modified>
</cp:coreProperties>
</file>